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135" windowHeight="14910" tabRatio="916" firstSheet="3" activeTab="22"/>
  </bookViews>
  <sheets>
    <sheet name="tab 1.1" sheetId="1" r:id="rId1"/>
    <sheet name="tab 1.2.1" sheetId="2" r:id="rId2"/>
    <sheet name="tab 1.2.2" sheetId="3" r:id="rId3"/>
    <sheet name="tab 1.2.3" sheetId="4" r:id="rId4"/>
    <sheet name="tab 1.3" sheetId="5" r:id="rId5"/>
    <sheet name="tab 1.4" sheetId="6" r:id="rId6"/>
    <sheet name="tab 1.4.1" sheetId="7" r:id="rId7"/>
    <sheet name="tab 2.1" sheetId="8" r:id="rId8"/>
    <sheet name="tab 2.2" sheetId="9" r:id="rId9"/>
    <sheet name="tab 2.3" sheetId="10" r:id="rId10"/>
    <sheet name="tab 2.4" sheetId="11" r:id="rId11"/>
    <sheet name="tab 2.5" sheetId="12" r:id="rId12"/>
    <sheet name="tab 4.1" sheetId="13" r:id="rId13"/>
    <sheet name="tab 4.2" sheetId="14" r:id="rId14"/>
    <sheet name="tab 4.3" sheetId="15" r:id="rId15"/>
    <sheet name="tab 4.4" sheetId="16" r:id="rId16"/>
    <sheet name="tab 4.5" sheetId="17" r:id="rId17"/>
    <sheet name="tab 4.6" sheetId="18" r:id="rId18"/>
    <sheet name="tab 4.7" sheetId="19" r:id="rId19"/>
    <sheet name="tab 4.8" sheetId="20" r:id="rId20"/>
    <sheet name="tab 5.1" sheetId="21" r:id="rId21"/>
    <sheet name="tab 6.1" sheetId="22" r:id="rId22"/>
    <sheet name="tab 7.1" sheetId="23" r:id="rId23"/>
    <sheet name="tab 7.2" sheetId="24" r:id="rId24"/>
    <sheet name="tab 7.3" sheetId="25" r:id="rId25"/>
    <sheet name="tab 7.4" sheetId="26" r:id="rId26"/>
    <sheet name="tab 7.5" sheetId="27" r:id="rId27"/>
    <sheet name="tab 7.6" sheetId="28" r:id="rId28"/>
    <sheet name="tab 8.1" sheetId="29" r:id="rId29"/>
    <sheet name="tab 9.1" sheetId="30" r:id="rId30"/>
  </sheets>
  <definedNames>
    <definedName name="_xlnm.Print_Titles" localSheetId="0">'tab 1.1'!$5:$5</definedName>
    <definedName name="_xlnm.Print_Titles" localSheetId="1">'tab 1.2.1'!$5:$5</definedName>
    <definedName name="_xlnm.Print_Titles" localSheetId="2">'tab 1.2.2'!$5:$5</definedName>
    <definedName name="_xlnm.Print_Titles" localSheetId="3">'tab 1.2.3'!$5:$5</definedName>
    <definedName name="_xlnm.Print_Titles" localSheetId="4">'tab 1.3'!$2:$5</definedName>
  </definedNames>
  <calcPr fullCalcOnLoad="1"/>
</workbook>
</file>

<file path=xl/comments1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vojacek</author>
  </authors>
  <commentList>
    <comment ref="B1" authorId="0">
      <text>
        <r>
          <rPr>
            <b/>
            <sz val="8"/>
            <rFont val="Tahoma"/>
            <family val="0"/>
          </rPr>
          <t xml:space="preserve">zkontrolovat obsah tabule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vojacek</author>
  </authors>
  <commentList>
    <comment ref="B1" authorId="0">
      <text>
        <r>
          <rPr>
            <b/>
            <sz val="8"/>
            <rFont val="Tahoma"/>
            <family val="0"/>
          </rPr>
          <t>zkontrolovat obsah tabule ve smyslu kap.333 a celkem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vojacek</author>
  </authors>
  <commentList>
    <comment ref="P7" authorId="0">
      <text>
        <r>
          <rPr>
            <b/>
            <sz val="8"/>
            <rFont val="Tahoma"/>
            <family val="0"/>
          </rPr>
          <t>číslo vpisujte až do desetinné čárky ve smyslu tisíců, za desetinnou čárkou ve smyslu korun, bez mezer, příkladně:
123456,789
v buňce bude sice zobrazeno:
123 457
ale výpočtově jsou ta desetiná místa brána v úvahu</t>
        </r>
      </text>
    </comment>
    <comment ref="C8" authorId="0">
      <text>
        <r>
          <rPr>
            <b/>
            <sz val="8"/>
            <rFont val="Tahoma"/>
            <family val="0"/>
          </rPr>
          <t>pokud možno zkrácený výstižný název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vojacek</author>
  </authors>
  <commentList>
    <comment ref="P5" authorId="0">
      <text>
        <r>
          <rPr>
            <b/>
            <sz val="8"/>
            <rFont val="Tahoma"/>
            <family val="0"/>
          </rPr>
          <t>číslo vpisujte až do desetinné čárky ve smyslu tisíců, za desetinnou čárkou ve smyslu korun, bez mezer, příkladně:
částka 1 mil. 234 tisíc a 586 korun bude vepsána jako 1234,586
v buňce bude sice zobrazeno:
1 235
ale výpočtově jsou ta desetiná místa brána v úvahu</t>
        </r>
      </text>
    </comment>
  </commentList>
</comments>
</file>

<file path=xl/comments3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vojacek</author>
  </authors>
  <commentList>
    <comment ref="B1" authorId="0">
      <text>
        <r>
          <rPr>
            <b/>
            <sz val="8"/>
            <rFont val="Tahoma"/>
            <family val="0"/>
          </rPr>
          <t>nechat zkontrolovat předpokládaný obsah řádku 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<sst xmlns="http://schemas.openxmlformats.org/spreadsheetml/2006/main" count="2022" uniqueCount="1137">
  <si>
    <t xml:space="preserve"> Doplňující údaje pro veřejné vysoké školy</t>
  </si>
  <si>
    <t>( v tis. Kč )</t>
  </si>
  <si>
    <t>Název údaje</t>
  </si>
  <si>
    <t xml:space="preserve">                        Zúčtování VH vnitro</t>
  </si>
  <si>
    <t>930</t>
  </si>
  <si>
    <t xml:space="preserve">                     1.Účet výsledku hospodaření</t>
  </si>
  <si>
    <t>0137</t>
  </si>
  <si>
    <t>Počet studentů k 31.10.2009</t>
  </si>
  <si>
    <t>Pohledávky a závazky k 31.12.2009</t>
  </si>
  <si>
    <t>tab 7.5</t>
  </si>
  <si>
    <t>Počty ubytovaných</t>
  </si>
  <si>
    <t>Studenti</t>
  </si>
  <si>
    <t>Ostatní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</si>
  <si>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</si>
  <si>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</si>
  <si>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</si>
  <si>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</si>
  <si>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</si>
  <si>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</si>
  <si>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</si>
  <si>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</si>
  <si>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</si>
  <si>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</si>
  <si>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</si>
  <si>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</si>
  <si>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počet lůžek</t>
  </si>
  <si>
    <t>měsíční Ø leden - duben, říjen - prosinec</t>
  </si>
  <si>
    <t>dtto květen - červen</t>
  </si>
  <si>
    <t>dtto červenec - září</t>
  </si>
  <si>
    <t>tab 7.6</t>
  </si>
  <si>
    <t>Průměrné ceny ubytování</t>
  </si>
  <si>
    <t>Kolej</t>
  </si>
  <si>
    <t>Počet lůžek</t>
  </si>
  <si>
    <t>Průměrná cena v Kč/den</t>
  </si>
  <si>
    <t>Ubytování</t>
  </si>
  <si>
    <t>Sociální zařízení</t>
  </si>
  <si>
    <t>Praha</t>
  </si>
  <si>
    <t>17. listopadu</t>
  </si>
  <si>
    <t>Arnošta z Pardubic</t>
  </si>
  <si>
    <t>Budeč</t>
  </si>
  <si>
    <t>Hostivař</t>
  </si>
  <si>
    <t>Hvězda</t>
  </si>
  <si>
    <t>Jednota</t>
  </si>
  <si>
    <t>Otava + Vltava</t>
  </si>
  <si>
    <t>Kajetánka</t>
  </si>
  <si>
    <t>Komenského</t>
  </si>
  <si>
    <t>Na Větrníku</t>
  </si>
  <si>
    <t>Petrská</t>
  </si>
  <si>
    <t>Švehlova</t>
  </si>
  <si>
    <t>Brandýs nad Labem</t>
  </si>
  <si>
    <t>Ivana Olbrachta</t>
  </si>
  <si>
    <t>Nová kolej</t>
  </si>
  <si>
    <t>Plzeň</t>
  </si>
  <si>
    <t>Bolevecká</t>
  </si>
  <si>
    <t>Heyrovského</t>
  </si>
  <si>
    <t>Šafránkův pavilon</t>
  </si>
  <si>
    <t>Hradec Králové</t>
  </si>
  <si>
    <t>Jana Palacha</t>
  </si>
  <si>
    <t>Na Kotli</t>
  </si>
  <si>
    <t>Poskytnutá dotace celkem</t>
  </si>
  <si>
    <r>
      <t>Institucionální podpora specifického výzkumu (</t>
    </r>
    <r>
      <rPr>
        <b/>
        <sz val="8"/>
        <color indexed="10"/>
        <rFont val="Tahoma"/>
        <family val="2"/>
      </rPr>
      <t>vč. GAUK</t>
    </r>
    <r>
      <rPr>
        <b/>
        <sz val="8"/>
        <rFont val="Tahoma"/>
        <family val="2"/>
      </rPr>
      <t>)</t>
    </r>
  </si>
  <si>
    <t>Převod z fondu účelově určených prostředků</t>
  </si>
  <si>
    <t>I. Běžné dotace, příspěvky a granty</t>
  </si>
  <si>
    <r>
      <t>v tom:</t>
    </r>
    <r>
      <rPr>
        <sz val="8"/>
        <rFont val="Tahoma"/>
        <family val="2"/>
      </rPr>
      <t xml:space="preserve">                      </t>
    </r>
  </si>
  <si>
    <t xml:space="preserve"> z fondů EU spolufinancované ČR - získané přes kapitolu st.rozpočtu   </t>
  </si>
  <si>
    <t xml:space="preserve"> z fondů EU spolufinancované ČR - získané přes územní rozpočty   </t>
  </si>
  <si>
    <t xml:space="preserve"> z fondů EU spolufinancované ČR - získané samostatně VVŠ   </t>
  </si>
  <si>
    <t xml:space="preserve"> z fondů EU bez spolufinancování ČR - získané přes kapitolu st.rozpočtu   </t>
  </si>
  <si>
    <t xml:space="preserve"> z fondů EU bez spolufinancování ČR - získané přes územní rozpočty   </t>
  </si>
  <si>
    <t xml:space="preserve"> z fondů EU bez spolufinancování ČR - získané samostatně VVŠ   </t>
  </si>
  <si>
    <t xml:space="preserve">ostatní zahraniční zdroje VVŠ </t>
  </si>
  <si>
    <t>rozpad dle zdroje:</t>
  </si>
  <si>
    <t>totéž dle použití:</t>
  </si>
  <si>
    <t>projekty spolufinancované z fondů EU</t>
  </si>
  <si>
    <t>neinv. dotace spojené s programy reprodukce majetku</t>
  </si>
  <si>
    <t>ostatní provozní dotace (mimo programy reprodukce majetku)</t>
  </si>
  <si>
    <t>dotace na VaV institucionální</t>
  </si>
  <si>
    <t>dotace na VaV účelové</t>
  </si>
  <si>
    <t xml:space="preserve"> projekty samostatně financované ze zahraničí</t>
  </si>
  <si>
    <t>granty</t>
  </si>
  <si>
    <t>příspěvky</t>
  </si>
  <si>
    <r>
      <t>1.</t>
    </r>
    <r>
      <rPr>
        <sz val="8"/>
        <rFont val="Tahoma"/>
        <family val="2"/>
      </rPr>
      <t xml:space="preserve"> ze zahraničí (financování a spoluúčast ze zahraničí)</t>
    </r>
  </si>
  <si>
    <r>
      <t>2.</t>
    </r>
    <r>
      <rPr>
        <sz val="8"/>
        <rFont val="Tahoma"/>
        <family val="2"/>
      </rPr>
      <t xml:space="preserve"> Kapitoly státního rozpočtu (financování a spoluúčast ČR)</t>
    </r>
  </si>
  <si>
    <t xml:space="preserve">v tom:                      </t>
  </si>
  <si>
    <t>projekty spolufinancované z fondů EU - sam.odd.33</t>
  </si>
  <si>
    <t>projekty spolufinancované z fondů EU - ostatní odbory</t>
  </si>
  <si>
    <t>projekty samostatně financované ze st.rozpočtu - sam.odd.33</t>
  </si>
  <si>
    <t>projekty samostatně financované ze st.rozpočtu - ostatní odbory</t>
  </si>
  <si>
    <t>příspěvky dle §18 odst. 2a zákona o VŠ</t>
  </si>
  <si>
    <t>ostatní kapitoly SR</t>
  </si>
  <si>
    <t xml:space="preserve">projekty samostatně financované ze st.rozpočtu </t>
  </si>
  <si>
    <r>
      <t>3.</t>
    </r>
    <r>
      <rPr>
        <sz val="8"/>
        <rFont val="Tahoma"/>
        <family val="2"/>
      </rPr>
      <t xml:space="preserve"> územní a samosprávné celky (financování a spoluúčast ČR)</t>
    </r>
  </si>
  <si>
    <t>II. Kapitálové dotace, příspěvky a granty</t>
  </si>
  <si>
    <t>III. Ostatní informace</t>
  </si>
  <si>
    <t>1. Granty celkem (provozní + kapitálové zdroje)</t>
  </si>
  <si>
    <t>TAČR</t>
  </si>
  <si>
    <t xml:space="preserve"> GAAV</t>
  </si>
  <si>
    <t xml:space="preserve"> MPO</t>
  </si>
  <si>
    <t xml:space="preserve"> MZ</t>
  </si>
  <si>
    <t xml:space="preserve"> MZe</t>
  </si>
  <si>
    <t xml:space="preserve"> MŽP</t>
  </si>
  <si>
    <t xml:space="preserve"> ostatní</t>
  </si>
  <si>
    <t>2. Vyplacená stipendia</t>
  </si>
  <si>
    <t>sociální</t>
  </si>
  <si>
    <t>ubytovací</t>
  </si>
  <si>
    <r>
      <t xml:space="preserve">Přijato                                         sl. 1 </t>
    </r>
    <r>
      <rPr>
        <b/>
        <vertAlign val="superscript"/>
        <sz val="8"/>
        <rFont val="Tahoma"/>
        <family val="2"/>
      </rPr>
      <t>2)</t>
    </r>
  </si>
  <si>
    <r>
      <t xml:space="preserve">Skutečnost                                   sl. 2 </t>
    </r>
    <r>
      <rPr>
        <vertAlign val="superscript"/>
        <sz val="7"/>
        <rFont val="Tahoma"/>
        <family val="2"/>
      </rPr>
      <t>2)</t>
    </r>
  </si>
  <si>
    <t>tvorba</t>
  </si>
  <si>
    <t>čerpání</t>
  </si>
  <si>
    <t>(+)</t>
  </si>
  <si>
    <t>1+2-3</t>
  </si>
  <si>
    <t>3. Vlastní zdroje - fondy celkem (účty 911)</t>
  </si>
  <si>
    <t>4. Fond účelově určených prostředků dle § 18 odst. 10 zákona o VŠ v kalend.roce</t>
  </si>
  <si>
    <t>k 1.1.</t>
  </si>
  <si>
    <t>k 31.12.</t>
  </si>
  <si>
    <t>programy reprodukce majetku</t>
  </si>
  <si>
    <t>mimo programy reprodukce majetku</t>
  </si>
  <si>
    <t>projekty samostatně financované ze zahraničí</t>
  </si>
  <si>
    <t>kap. MŠMT</t>
  </si>
  <si>
    <t>5.</t>
  </si>
  <si>
    <t>grantové agentury (granty)</t>
  </si>
  <si>
    <t>GAČR</t>
  </si>
  <si>
    <t>6.</t>
  </si>
  <si>
    <t>dotace z fondů EU</t>
  </si>
  <si>
    <t>ostatní</t>
  </si>
  <si>
    <t xml:space="preserve">Fond rezervní                                                 </t>
  </si>
  <si>
    <t xml:space="preserve">Fond reprodukce dlouhodobého majetku        </t>
  </si>
  <si>
    <t>na jednotlivé projekty výzkumu a vývoje či výzkumné záměry</t>
  </si>
  <si>
    <r>
      <t xml:space="preserve">řádek </t>
    </r>
    <r>
      <rPr>
        <vertAlign val="superscript"/>
        <sz val="7"/>
        <rFont val="Tahoma"/>
        <family val="2"/>
      </rPr>
      <t>2)</t>
    </r>
  </si>
  <si>
    <r>
      <t>sl.2</t>
    </r>
    <r>
      <rPr>
        <b/>
        <sz val="8"/>
        <color indexed="10"/>
        <rFont val="Tahoma"/>
        <family val="2"/>
      </rPr>
      <t>**</t>
    </r>
  </si>
  <si>
    <t>Výsledek hospodaření (včetně vnitroorganizačních nákladů a výnosů)</t>
  </si>
  <si>
    <t>v  tis.Kč</t>
  </si>
  <si>
    <t>Součást VVŠ</t>
  </si>
  <si>
    <t>VH z hlavní činnosti</t>
  </si>
  <si>
    <t>VH z doplňkové činnosti</t>
  </si>
  <si>
    <t>VH celkem</t>
  </si>
  <si>
    <t>Nerozdělený zisk, neuhrazená ztráta</t>
  </si>
  <si>
    <t>v tis. Kč</t>
  </si>
  <si>
    <t>Účet 932</t>
  </si>
  <si>
    <t>K 31.12.2001</t>
  </si>
  <si>
    <t>K 31.12.2002</t>
  </si>
  <si>
    <t>K 31.12.2003</t>
  </si>
  <si>
    <t>K 31.12.2004</t>
  </si>
  <si>
    <t>K 31.12.2005</t>
  </si>
  <si>
    <t>K 31.12.2006</t>
  </si>
  <si>
    <t>K 31.12.2007</t>
  </si>
  <si>
    <t xml:space="preserve">Tabulka 1.4.1 </t>
  </si>
  <si>
    <t>č.ř.</t>
  </si>
  <si>
    <t>Výnosy z veřejných zdrojů</t>
  </si>
  <si>
    <t xml:space="preserve">Celkem </t>
  </si>
  <si>
    <t>Výzkum a vývoj</t>
  </si>
  <si>
    <t>Výzkum a vývoj celkem</t>
  </si>
  <si>
    <t>Celkem</t>
  </si>
  <si>
    <t>Použito</t>
  </si>
  <si>
    <t>Vratka</t>
  </si>
  <si>
    <t>běžné</t>
  </si>
  <si>
    <t>kapitálové</t>
  </si>
  <si>
    <t>v tom:</t>
  </si>
  <si>
    <t>Celkem příspěvek + dotace: (ř.1+2+3+4+5)</t>
  </si>
  <si>
    <t>Tabulka 2.1</t>
  </si>
  <si>
    <t>sloupec</t>
  </si>
  <si>
    <t>Koleje a menzy</t>
  </si>
  <si>
    <t>Vysoká škola</t>
  </si>
  <si>
    <t>Celkem běžné a kapitálové prostředky</t>
  </si>
  <si>
    <t>v tom: odbor 30, sam.odd.33</t>
  </si>
  <si>
    <t xml:space="preserve">           ostatní odbory</t>
  </si>
  <si>
    <t>Grantová agentura ČR</t>
  </si>
  <si>
    <t xml:space="preserve">Interní grantová agentura Ministerstva zdravotnictví </t>
  </si>
  <si>
    <t>Grantová agentura Akademie věd ČR</t>
  </si>
  <si>
    <t>Ministerstvo zemědělství</t>
  </si>
  <si>
    <t>stav k    1.1.2009</t>
  </si>
  <si>
    <t>stav k 31.12.2009</t>
  </si>
  <si>
    <t>K 31.12.2009</t>
  </si>
  <si>
    <r>
      <t xml:space="preserve">Průměrný evidenční počet pracovníků </t>
    </r>
    <r>
      <rPr>
        <b/>
        <sz val="8"/>
        <rFont val="Tahoma"/>
        <family val="2"/>
      </rPr>
      <t>přepočtený</t>
    </r>
    <r>
      <rPr>
        <sz val="8"/>
        <rFont val="Tahoma"/>
        <family val="2"/>
      </rPr>
      <t xml:space="preserve"> za rok 2009 z </t>
    </r>
    <r>
      <rPr>
        <b/>
        <sz val="8"/>
        <rFont val="Tahoma"/>
        <family val="2"/>
      </rPr>
      <t>kap. 333</t>
    </r>
    <r>
      <rPr>
        <sz val="8"/>
        <rFont val="Tahoma"/>
        <family val="2"/>
      </rPr>
      <t xml:space="preserve"> (celkem)</t>
    </r>
  </si>
  <si>
    <t>Nárůst mzdy r.2009 oproti r. 2008 v %</t>
  </si>
  <si>
    <r>
      <t xml:space="preserve">Mzdové prostředky vyplacené v roce </t>
    </r>
    <r>
      <rPr>
        <b/>
        <sz val="8"/>
        <rFont val="Tahoma"/>
        <family val="2"/>
      </rPr>
      <t>2009</t>
    </r>
    <r>
      <rPr>
        <sz val="8"/>
        <rFont val="Tahoma"/>
        <family val="2"/>
      </rPr>
      <t xml:space="preserve"> z ostatních zdrojů (bez kap.333)  mimo VaV</t>
    </r>
  </si>
  <si>
    <r>
      <t xml:space="preserve">Mzdové prostředky vyplacené v roce </t>
    </r>
    <r>
      <rPr>
        <b/>
        <sz val="8"/>
        <rFont val="Tahoma"/>
        <family val="2"/>
      </rPr>
      <t xml:space="preserve">2009 </t>
    </r>
    <r>
      <rPr>
        <sz val="8"/>
        <rFont val="Tahoma"/>
        <family val="2"/>
      </rPr>
      <t>z ostatních zdrojů (bez kap.333)  VaV (ř.0306)</t>
    </r>
  </si>
  <si>
    <r>
      <t xml:space="preserve">Průměrný evidenční počet pracovníků </t>
    </r>
    <r>
      <rPr>
        <b/>
        <sz val="8"/>
        <rFont val="Tahoma"/>
        <family val="2"/>
      </rPr>
      <t>přepočtený</t>
    </r>
    <r>
      <rPr>
        <sz val="8"/>
        <rFont val="Tahoma"/>
        <family val="2"/>
      </rPr>
      <t xml:space="preserve"> za rok </t>
    </r>
    <r>
      <rPr>
        <b/>
        <sz val="8"/>
        <rFont val="Tahoma"/>
        <family val="2"/>
      </rPr>
      <t>2009</t>
    </r>
    <r>
      <rPr>
        <sz val="8"/>
        <rFont val="Tahoma"/>
        <family val="2"/>
      </rPr>
      <t xml:space="preserve"> celkem (ř. 0311 P1b-04)</t>
    </r>
  </si>
  <si>
    <t>Stav k 1.1.2009</t>
  </si>
  <si>
    <t>Stav k 31.12.2009</t>
  </si>
  <si>
    <t>Počáteční stav k 1.1.2009</t>
  </si>
  <si>
    <t>Zůstatek k 31.12.2009</t>
  </si>
  <si>
    <t>Tvorba celkem 2009</t>
  </si>
  <si>
    <t>Čerpání 2009</t>
  </si>
  <si>
    <t>Stav k 31.12.2009</t>
  </si>
  <si>
    <t>zůstatek příspěvku k 31.12.2009</t>
  </si>
  <si>
    <t>Bilance prostředků k 31.12.2009</t>
  </si>
  <si>
    <t xml:space="preserve">                  z toho: prospěchové stipendium</t>
  </si>
  <si>
    <t xml:space="preserve">           "I" Rozvojové programy</t>
  </si>
  <si>
    <t xml:space="preserve">           "F" Fond vzdělávací politiky</t>
  </si>
  <si>
    <t xml:space="preserve">           "G" Fond rozvoje vysokých škol</t>
  </si>
  <si>
    <t xml:space="preserve">           "M" Mimořádné aktivity</t>
  </si>
  <si>
    <t>v tom: "A+B" Studijní programy a s nimi spojená tvůrčí činnost</t>
  </si>
  <si>
    <t xml:space="preserve">           institucionální prostředky VaV - Rámcové programy</t>
  </si>
  <si>
    <t>v tom: institucionální prostředky VaV - ostatní (výzkumné záměry)</t>
  </si>
  <si>
    <t>Ministerstvo životního prosrředí</t>
  </si>
  <si>
    <t>Ministerstvo kultury</t>
  </si>
  <si>
    <t>Ministerstvo práce a sociálních věcí</t>
  </si>
  <si>
    <t>Ministerstvo zdravotnictví</t>
  </si>
  <si>
    <t>Ministerstvo zahraničních věcí</t>
  </si>
  <si>
    <t>Ministerstvo pro místní rozvoj</t>
  </si>
  <si>
    <t>Ministerstvo obrany</t>
  </si>
  <si>
    <t>Ministerstvo vnitra</t>
  </si>
  <si>
    <t>Úřad vlády ČR</t>
  </si>
  <si>
    <t>MŠMT-OPRLZ, opatření 3.1</t>
  </si>
  <si>
    <t>MŠMT-OPRLZ, opatření 3.2</t>
  </si>
  <si>
    <t>Ministerstvo pro místní rozvoj-JPD 2</t>
  </si>
  <si>
    <t>1)</t>
  </si>
  <si>
    <t>2)</t>
  </si>
  <si>
    <t>3)</t>
  </si>
  <si>
    <t>4)</t>
  </si>
  <si>
    <t>5)</t>
  </si>
  <si>
    <t>včetně prostředků ze zahraničí, poskytnutých prostřednictvím jiných veřejných zdrojů</t>
  </si>
  <si>
    <t>prostředky poskytnuté ze zahraničí přímo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</si>
  <si>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</si>
  <si>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</si>
  <si>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</si>
  <si>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poplatky spojené se studiem od studentů jiné než podle § 58 zák.111/1998 Sb.</t>
  </si>
  <si>
    <t>celoživotní vzdělávání (§ 60 zákona č. 111/1998 Sb.)</t>
  </si>
  <si>
    <t>studium v cizím jazyce</t>
  </si>
  <si>
    <t>pronájem</t>
  </si>
  <si>
    <t>budovy, haly, stavby</t>
  </si>
  <si>
    <t>pozemky</t>
  </si>
  <si>
    <t>prostory</t>
  </si>
  <si>
    <t>tržby z prodeje majetku</t>
  </si>
  <si>
    <t>budovy, stavby, haly</t>
  </si>
  <si>
    <t>dary</t>
  </si>
  <si>
    <t>ze zahraničí</t>
  </si>
  <si>
    <t>dědictví</t>
  </si>
  <si>
    <t>Tabulka 2.2</t>
  </si>
  <si>
    <t>z toho:</t>
  </si>
  <si>
    <t>z toho:</t>
  </si>
  <si>
    <t>Rozbor poplatků spojených se studiem</t>
  </si>
  <si>
    <t>ř.</t>
  </si>
  <si>
    <t>Položka</t>
  </si>
  <si>
    <t>Poplatky za studium dle § 58 zákona o VŠ</t>
  </si>
  <si>
    <t xml:space="preserve">          odst. 1 (přijímací řízení)</t>
  </si>
  <si>
    <t xml:space="preserve">          odst. 5 (studium v cizím jazyce)</t>
  </si>
  <si>
    <t>Tabulka 2.3</t>
  </si>
  <si>
    <t>skutečně vybrané poplatky</t>
  </si>
  <si>
    <t>poplatky zaúčtované ve výnosech</t>
  </si>
  <si>
    <t>poplatky zaúčtované do stipendijního fondu (tj. uhrazené podle § 58 odst. 2-4 zákona) - musí souhlasit na částku v tab 4.4</t>
  </si>
  <si>
    <r>
      <t xml:space="preserve">Příjem z poplatků </t>
    </r>
    <r>
      <rPr>
        <vertAlign val="superscript"/>
        <sz val="8"/>
        <rFont val="Tahoma"/>
        <family val="2"/>
      </rPr>
      <t>1)</t>
    </r>
  </si>
  <si>
    <r>
      <t xml:space="preserve">Stipendijní fond  </t>
    </r>
    <r>
      <rPr>
        <vertAlign val="superscript"/>
        <sz val="8"/>
        <rFont val="Tahoma"/>
        <family val="2"/>
      </rPr>
      <t>2)</t>
    </r>
  </si>
  <si>
    <r>
      <t xml:space="preserve">Výnosy </t>
    </r>
    <r>
      <rPr>
        <vertAlign val="superscript"/>
        <sz val="8"/>
        <rFont val="Tahoma"/>
        <family val="2"/>
      </rPr>
      <t>3)</t>
    </r>
  </si>
  <si>
    <t xml:space="preserve"> Hlavní činnost</t>
  </si>
  <si>
    <t>Osobní náklady</t>
  </si>
  <si>
    <t xml:space="preserve">    z toho:</t>
  </si>
  <si>
    <t>mzdy</t>
  </si>
  <si>
    <t>OPPP(OON)</t>
  </si>
  <si>
    <t xml:space="preserve">cestovné           </t>
  </si>
  <si>
    <t>tuzemsko</t>
  </si>
  <si>
    <t>zahraniční</t>
  </si>
  <si>
    <t>nájem</t>
  </si>
  <si>
    <t>pojištění dlouhodobého majetku</t>
  </si>
  <si>
    <t>Tabulka  2.4</t>
  </si>
  <si>
    <t xml:space="preserve">Pracovníci a mzdové prostředky (sumář)            </t>
  </si>
  <si>
    <t>tab 9.1</t>
  </si>
  <si>
    <t>po 1.1.1999</t>
  </si>
  <si>
    <t>před 1.1.1999</t>
  </si>
  <si>
    <t>Do lhůty splatnosti</t>
  </si>
  <si>
    <t>Po lhůtě splatnosti do 180 dnů</t>
  </si>
  <si>
    <t>Po lhůtě splatnosti nad 180 dnů</t>
  </si>
  <si>
    <t>v  Kč</t>
  </si>
  <si>
    <t>Komentář:</t>
  </si>
  <si>
    <t>V komentáři uveďte stav vymáhání zejména u pohledávek a závazků před 1.1.1999</t>
  </si>
  <si>
    <t>Pohledávky    (účet 311)</t>
  </si>
  <si>
    <t>Závazky          (účet 321)</t>
  </si>
  <si>
    <t>Součtová hodnota pohledávek a závazků musí souhlasit na údaje v rozvaze fakulty/součásti</t>
  </si>
  <si>
    <t>v tis. Kč (není-li uvedeno jinak)</t>
  </si>
  <si>
    <t>Ukazatel</t>
  </si>
  <si>
    <t xml:space="preserve">            vědečtí pracovníci</t>
  </si>
  <si>
    <r>
      <t xml:space="preserve">Vyplacené mzdové prostředky hrazené MŠMT ČR - </t>
    </r>
    <r>
      <rPr>
        <b/>
        <sz val="8"/>
        <rFont val="Tahoma"/>
        <family val="2"/>
      </rPr>
      <t xml:space="preserve">kap. 333 </t>
    </r>
    <r>
      <rPr>
        <sz val="8"/>
        <rFont val="Tahoma"/>
        <family val="2"/>
      </rPr>
      <t>bez VaV (ř.7 - ř.6)</t>
    </r>
  </si>
  <si>
    <t xml:space="preserve">  </t>
  </si>
  <si>
    <r>
      <t xml:space="preserve">Vyplacené mzdové prostředky hrazené MŠMT ČR - </t>
    </r>
    <r>
      <rPr>
        <b/>
        <sz val="8"/>
        <rFont val="Tahoma"/>
        <family val="2"/>
      </rPr>
      <t xml:space="preserve">kap. 333 </t>
    </r>
    <r>
      <rPr>
        <sz val="8"/>
        <rFont val="Tahoma"/>
        <family val="2"/>
      </rPr>
      <t>pouze VaV (ř.0305 P1b-04)</t>
    </r>
  </si>
  <si>
    <r>
      <t xml:space="preserve">Vyplacené mzdové prostředky hrazené MŠMT ČR - </t>
    </r>
    <r>
      <rPr>
        <b/>
        <sz val="8"/>
        <rFont val="Tahoma"/>
        <family val="2"/>
      </rPr>
      <t>kap. 333</t>
    </r>
    <r>
      <rPr>
        <sz val="8"/>
        <rFont val="Tahoma"/>
        <family val="2"/>
      </rPr>
      <t xml:space="preserve">                   (ř.0307 P1b-04)</t>
    </r>
  </si>
  <si>
    <t>v tom: 1) mzdy</t>
  </si>
  <si>
    <t xml:space="preserve">                z toho: VaV</t>
  </si>
  <si>
    <t xml:space="preserve">            2) OPPP (dříve OON)</t>
  </si>
  <si>
    <t>Mzdové prostředky vyplacené z FO                                                            (ř.0310 P1b-04)</t>
  </si>
  <si>
    <r>
      <t xml:space="preserve">Vyplacené mzdové prostředky </t>
    </r>
    <r>
      <rPr>
        <b/>
        <sz val="8"/>
        <rFont val="Tahoma"/>
        <family val="2"/>
      </rPr>
      <t xml:space="preserve">z kap. 333 </t>
    </r>
    <r>
      <rPr>
        <sz val="8"/>
        <rFont val="Tahoma"/>
        <family val="2"/>
      </rPr>
      <t>včetně FO                               (ř.7+12)</t>
    </r>
  </si>
  <si>
    <t xml:space="preserve">           vědeckým pracovníkům</t>
  </si>
  <si>
    <t xml:space="preserve">           vědeckých pracovníků</t>
  </si>
  <si>
    <t>v tom: granty a programy z ostatních kapitol</t>
  </si>
  <si>
    <t xml:space="preserve">           ostatní (zahraničí, dary apod.)</t>
  </si>
  <si>
    <t>Doplňková činnost (ř.0308)</t>
  </si>
  <si>
    <r>
      <t xml:space="preserve">Vyplacené mzdové prostředky </t>
    </r>
    <r>
      <rPr>
        <b/>
        <sz val="8"/>
        <rFont val="Tahoma"/>
        <family val="2"/>
      </rPr>
      <t>celkem</t>
    </r>
    <r>
      <rPr>
        <sz val="8"/>
        <rFont val="Tahoma"/>
        <family val="2"/>
      </rPr>
      <t xml:space="preserve"> (ř. 0311 P1b-04 a ř.0012 Výkazu zisku a ztráty)</t>
    </r>
  </si>
  <si>
    <r>
      <t xml:space="preserve"> </t>
    </r>
    <r>
      <rPr>
        <b/>
        <sz val="8"/>
        <rFont val="Tahoma"/>
        <family val="2"/>
      </rPr>
      <t xml:space="preserve">    </t>
    </r>
  </si>
  <si>
    <t>VŠ</t>
  </si>
  <si>
    <t>KaM</t>
  </si>
  <si>
    <t>Tabulka 2.5</t>
  </si>
  <si>
    <t>celkem</t>
  </si>
  <si>
    <t xml:space="preserve">Fondy                                                                                                                     </t>
  </si>
  <si>
    <t>v  tis. Kč</t>
  </si>
  <si>
    <t>Fond rezervní</t>
  </si>
  <si>
    <t>FRIM</t>
  </si>
  <si>
    <t>Fond stipendijní</t>
  </si>
  <si>
    <t>Fond   odměn</t>
  </si>
  <si>
    <t>Fond účelově určených prostředků</t>
  </si>
  <si>
    <t>Sociální fond</t>
  </si>
  <si>
    <t>Fond provozních prostředků</t>
  </si>
  <si>
    <t>Tvorba fondu</t>
  </si>
  <si>
    <t>Tabulka  4.1</t>
  </si>
  <si>
    <t>Rezervní fond</t>
  </si>
  <si>
    <t>Tvorba</t>
  </si>
  <si>
    <t>příděl z VH k rozdělení</t>
  </si>
  <si>
    <t>převod z fondu reprodukce inv. majetku</t>
  </si>
  <si>
    <t>převod z fondu odměn</t>
  </si>
  <si>
    <t>převod z fondu provozních prostředků</t>
  </si>
  <si>
    <t>Celkem tvorba</t>
  </si>
  <si>
    <t>Čerpání</t>
  </si>
  <si>
    <t>na krytí ztrát minulých účetních období</t>
  </si>
  <si>
    <t>převod do fondu reprodukce inv. majetku</t>
  </si>
  <si>
    <t>převod do fondu odměn</t>
  </si>
  <si>
    <t>převod do fondu provozních prostředků</t>
  </si>
  <si>
    <t>Celkem čerpání</t>
  </si>
  <si>
    <t>Tabulka 4.2</t>
  </si>
  <si>
    <t>odpisy majetku pořízeného z vlastních zdrojů</t>
  </si>
  <si>
    <t>příděl z VH</t>
  </si>
  <si>
    <t>výnosy z veřejných sbírek určených k investičním účelům</t>
  </si>
  <si>
    <t>ostatní zdroje celkem</t>
  </si>
  <si>
    <t>z rezervního fondu</t>
  </si>
  <si>
    <t>z fondu odměn</t>
  </si>
  <si>
    <t>z fondu provozních prostředků</t>
  </si>
  <si>
    <t>Investiční čerpání celkem</t>
  </si>
  <si>
    <t xml:space="preserve">v tom: </t>
  </si>
  <si>
    <t>stavby</t>
  </si>
  <si>
    <t>stroje a zařízení</t>
  </si>
  <si>
    <t>nákupy nemovitostí</t>
  </si>
  <si>
    <t>Neinvestiční čerpání celkem</t>
  </si>
  <si>
    <t>opravy a údržba DM</t>
  </si>
  <si>
    <t>pořízení DM</t>
  </si>
  <si>
    <t>do rezervního fondu</t>
  </si>
  <si>
    <t>do fondu provozních prostředků</t>
  </si>
  <si>
    <t xml:space="preserve">Tabulka 4.3 </t>
  </si>
  <si>
    <t>příjmy z prodeje dlouhodobého majetku</t>
  </si>
  <si>
    <t>zůstatek příspěvku</t>
  </si>
  <si>
    <t>zůstatková cena dlouhodobého majetku</t>
  </si>
  <si>
    <t>Převody z ostatních fondů</t>
  </si>
  <si>
    <t>Převody do ostatních fondů</t>
  </si>
  <si>
    <t>Stipendijní fond</t>
  </si>
  <si>
    <t>Tabulka  4.4</t>
  </si>
  <si>
    <t>Tabulka 4.5</t>
  </si>
  <si>
    <t>Fond odměn</t>
  </si>
  <si>
    <t>převod z rezervního fondu</t>
  </si>
  <si>
    <t>mzdové náklady</t>
  </si>
  <si>
    <t>převod do rezervního fondu</t>
  </si>
  <si>
    <t>Neinvestice</t>
  </si>
  <si>
    <t>Investice</t>
  </si>
  <si>
    <t>Počáteční stav</t>
  </si>
  <si>
    <t>Tvorba celkem</t>
  </si>
  <si>
    <t>Čerpání celkem</t>
  </si>
  <si>
    <t>účelově určené dary § 18 odst. 9 a) zákona</t>
  </si>
  <si>
    <t>účelově určené peněžní prostředky ze zahraničí § 18 odst. 9 b) zákona</t>
  </si>
  <si>
    <t>účelově určené prostředky na VaV kapitoly 333-MŠMT, § 18 odst.10 zákona</t>
  </si>
  <si>
    <t>účelově určené prostředky z jiné podpory z veřejných prostředků, § 18 odst.10 zákona</t>
  </si>
  <si>
    <t>Tabulka  4.6</t>
  </si>
  <si>
    <t xml:space="preserve"> Konečný stav</t>
  </si>
  <si>
    <t>Čerpání fondu</t>
  </si>
  <si>
    <t>Fond sociální</t>
  </si>
  <si>
    <t>Příděl podle § 18 odst. 12 zák. č. 111/1998 Sb.</t>
  </si>
  <si>
    <t xml:space="preserve">příspěvek k penzijnímu připojištění zaměstnance </t>
  </si>
  <si>
    <t>příspěvek k životnímu pojištění zaměstnance</t>
  </si>
  <si>
    <t>Tabulka 4.7</t>
  </si>
  <si>
    <t>příspěvek na úroky k úvěru na bytové účely</t>
  </si>
  <si>
    <t>ostatní čerpání</t>
  </si>
  <si>
    <t>Tabulka 4.8</t>
  </si>
  <si>
    <t>na provozní náklady dle článku 16c odst.2a) pravidel hospodaření</t>
  </si>
  <si>
    <t xml:space="preserve">Financování programů reprodukce majetku včetně vypořádání se SR </t>
  </si>
  <si>
    <t>Číslo ISPROFIN</t>
  </si>
  <si>
    <t>Název akce</t>
  </si>
  <si>
    <t>běžné (neinvestice)</t>
  </si>
  <si>
    <t>kapitálové (investice)</t>
  </si>
  <si>
    <t xml:space="preserve">běžné a kapitálové dotace                        </t>
  </si>
  <si>
    <t>ostatní a cizí zdroje celkem</t>
  </si>
  <si>
    <t>vlastní zdroje celkem</t>
  </si>
  <si>
    <t>státní rozpočet</t>
  </si>
  <si>
    <t>jiné zdroje</t>
  </si>
  <si>
    <t>kapitola 333</t>
  </si>
  <si>
    <t>vlastní zdroje</t>
  </si>
  <si>
    <t>kapitola 333 - celkem</t>
  </si>
  <si>
    <t>skutečnost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</si>
  <si>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</si>
  <si>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</si>
  <si>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</si>
  <si>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</si>
  <si>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</si>
  <si>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</si>
  <si>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</si>
  <si>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</si>
  <si>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</si>
  <si>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</si>
  <si>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Tabulka 5.1</t>
  </si>
  <si>
    <r>
      <t xml:space="preserve">poskytnuto </t>
    </r>
    <r>
      <rPr>
        <vertAlign val="superscript"/>
        <sz val="8"/>
        <rFont val="Tahoma"/>
        <family val="2"/>
      </rPr>
      <t>1)</t>
    </r>
  </si>
  <si>
    <r>
      <t xml:space="preserve">ostatní zdroje </t>
    </r>
    <r>
      <rPr>
        <vertAlign val="superscript"/>
        <sz val="8"/>
        <rFont val="Tahoma"/>
        <family val="2"/>
      </rPr>
      <t>2)</t>
    </r>
  </si>
  <si>
    <r>
      <t xml:space="preserve">cizí zdroje </t>
    </r>
    <r>
      <rPr>
        <vertAlign val="superscript"/>
        <sz val="8"/>
        <rFont val="Tahoma"/>
        <family val="2"/>
      </rPr>
      <t>3)</t>
    </r>
  </si>
  <si>
    <t>nečerpáno vratka</t>
  </si>
  <si>
    <t>v tis.Kč s 3 desetinnými místy</t>
  </si>
  <si>
    <t>výše finančních prostředků dle vystavených limitek</t>
  </si>
  <si>
    <t>celkem ze státního rozpočtu bez MŠMT</t>
  </si>
  <si>
    <t>cizí zdroje (ÚSC, dary z  ciziny, apod.)</t>
  </si>
  <si>
    <t>číslo řádku</t>
  </si>
  <si>
    <t>Dotační položky a ukazatele</t>
  </si>
  <si>
    <t>Převedeno do FRIM</t>
  </si>
  <si>
    <t>Převedeno do fondu účelově určených prostředků</t>
  </si>
  <si>
    <t>Převedeno  do fondu provozních prostředků</t>
  </si>
  <si>
    <t xml:space="preserve">Příspěvek a dotace celkem </t>
  </si>
  <si>
    <t>"A a B"</t>
  </si>
  <si>
    <t>Rekonstrukce rozhlasové a televizní laboratoře Celetná ul.</t>
  </si>
  <si>
    <t>Studijní programy a s nimi spojenou tvůrčí činnost</t>
  </si>
  <si>
    <t>"C"</t>
  </si>
  <si>
    <t>Stipendia studentů doktorských stud.programů</t>
  </si>
  <si>
    <t>"D"</t>
  </si>
  <si>
    <t>Zahraniční studenti a mezinárodní spolupráce</t>
  </si>
  <si>
    <t xml:space="preserve">                  krajané</t>
  </si>
  <si>
    <t xml:space="preserve">                  zahraniční studenti (krátkodobé pobyty)</t>
  </si>
  <si>
    <t xml:space="preserve">                  Letní školy slovanských studií</t>
  </si>
  <si>
    <t xml:space="preserve">                  program AKTION</t>
  </si>
  <si>
    <t xml:space="preserve">                  program CEEPUS</t>
  </si>
  <si>
    <t xml:space="preserve">                                    ostatní</t>
  </si>
  <si>
    <t>cestovní náhrady v rámci plnění mezinárodních smluv</t>
  </si>
  <si>
    <t>"F"</t>
  </si>
  <si>
    <t>Fond vzdělávací politiky</t>
  </si>
  <si>
    <t>"G"</t>
  </si>
  <si>
    <t>Fond rozvoje vysokých škol</t>
  </si>
  <si>
    <t>"I"</t>
  </si>
  <si>
    <t>Rozvojové programy</t>
  </si>
  <si>
    <t xml:space="preserve">       z toho: projekty Národní program přípravy na stárnutí (AU3V)</t>
  </si>
  <si>
    <t>"M"</t>
  </si>
  <si>
    <t>Mimořádné aktivity</t>
  </si>
  <si>
    <t>Poslanecká iniciativa</t>
  </si>
  <si>
    <t>Dotace na ubytování a stravování studentů (KaM)</t>
  </si>
  <si>
    <t>Kapitálové dotace na výzkum a vývoj</t>
  </si>
  <si>
    <t>Dotace z ostatních odborů  MŠMT</t>
  </si>
  <si>
    <t>Tabulka 6.1.</t>
  </si>
  <si>
    <t xml:space="preserve">v Kč </t>
  </si>
  <si>
    <t xml:space="preserve">Poskytnuto </t>
  </si>
  <si>
    <t>Příspěvek</t>
  </si>
  <si>
    <t>Dotace</t>
  </si>
  <si>
    <t>sl.1-4-6-8-10-12</t>
  </si>
  <si>
    <t>sl.2-3-5-7-9-11-13</t>
  </si>
  <si>
    <t xml:space="preserve">       v tom: studenti, kteří nejsou občany ČR -zahr.rozvoj.pomoc</t>
  </si>
  <si>
    <t xml:space="preserve">                  zahraniční studenti v anglickém jazyce</t>
  </si>
  <si>
    <t xml:space="preserve">                  LLP celkem</t>
  </si>
  <si>
    <t xml:space="preserve">                                    Jean Monnet</t>
  </si>
  <si>
    <t>"S1"</t>
  </si>
  <si>
    <t>Příspěvek na sociální stipendia</t>
  </si>
  <si>
    <t>"U1"</t>
  </si>
  <si>
    <t>Příspěvek na ubytovací stipendia</t>
  </si>
  <si>
    <t>Běžné dotace na výzkum a vývoj celkem</t>
  </si>
  <si>
    <t>v tom: institucionální prostř. VaV - ostatní (výzkumné záměry)</t>
  </si>
  <si>
    <t xml:space="preserve">           institucionální prostř.VaV - specifický výzkum na VŠ</t>
  </si>
  <si>
    <t xml:space="preserve">           institucionální prostř.VaV - Rámcové programy</t>
  </si>
  <si>
    <t xml:space="preserve">           institucinální prostř. VaV - Podpora mobility</t>
  </si>
  <si>
    <t xml:space="preserve">           účelové prostředky VaV - Národní program výzkumu</t>
  </si>
  <si>
    <t xml:space="preserve">           účelové prostředky VaV - programy v půs.poskytovatele</t>
  </si>
  <si>
    <t xml:space="preserve">           účelové prostředky VaV - veřejné zakázky ve VaV</t>
  </si>
  <si>
    <t>Kapitálové příspěvky a dotace mimo progr. fin. z kapitoly MŠMT celkem:</t>
  </si>
  <si>
    <t>Kapitálové příspěvky a dotace mimo programové financování</t>
  </si>
  <si>
    <t xml:space="preserve">           účelové prostředky VaV - programy v působnosti poskytovatele</t>
  </si>
  <si>
    <r>
      <t>1)</t>
    </r>
    <r>
      <rPr>
        <sz val="8"/>
        <rFont val="Tahoma"/>
        <family val="2"/>
      </rPr>
      <t xml:space="preserve"> vráceno na výdajový účet MŠMT v průběhu roku (jen dotace)</t>
    </r>
  </si>
  <si>
    <r>
      <t>2)</t>
    </r>
    <r>
      <rPr>
        <sz val="8"/>
        <rFont val="Tahoma"/>
        <family val="2"/>
      </rPr>
      <t xml:space="preserve"> použito bez převodu do fondů</t>
    </r>
  </si>
  <si>
    <r>
      <t xml:space="preserve">Vráceno </t>
    </r>
    <r>
      <rPr>
        <sz val="9"/>
        <rFont val="Tahoma"/>
        <family val="2"/>
      </rPr>
      <t xml:space="preserve"> </t>
    </r>
    <r>
      <rPr>
        <vertAlign val="superscript"/>
        <sz val="9"/>
        <rFont val="Tahoma"/>
        <family val="2"/>
      </rPr>
      <t>1)</t>
    </r>
  </si>
  <si>
    <r>
      <t xml:space="preserve">Použito </t>
    </r>
    <r>
      <rPr>
        <vertAlign val="superscript"/>
        <sz val="9"/>
        <rFont val="Tahoma"/>
        <family val="2"/>
      </rPr>
      <t>2)</t>
    </r>
  </si>
  <si>
    <t>Převedeno  do stipendijního fondu</t>
  </si>
  <si>
    <t>Běžné příspěvky a dotace mimo progra. financování z kapitoly MŠMT celkem</t>
  </si>
  <si>
    <t>Finanční vypořádání se státním rozpočtem z kapitoly 333-MŠMT mimo programové financování - příspěvek a dotace</t>
  </si>
  <si>
    <r>
      <t xml:space="preserve">studující hrazení z jiné rozpočtové kapitoly </t>
    </r>
    <r>
      <rPr>
        <vertAlign val="superscript"/>
        <sz val="9"/>
        <rFont val="Tahoma"/>
        <family val="2"/>
      </rPr>
      <t>2)</t>
    </r>
  </si>
  <si>
    <r>
      <t xml:space="preserve">studenti zvláštní </t>
    </r>
    <r>
      <rPr>
        <vertAlign val="superscript"/>
        <sz val="9"/>
        <rFont val="Tahoma"/>
        <family val="2"/>
      </rPr>
      <t>3)</t>
    </r>
  </si>
  <si>
    <r>
      <t xml:space="preserve">studující v cizím jazyce </t>
    </r>
    <r>
      <rPr>
        <vertAlign val="superscript"/>
        <sz val="9"/>
        <rFont val="Tahoma"/>
        <family val="2"/>
      </rPr>
      <t>6)</t>
    </r>
  </si>
  <si>
    <r>
      <t xml:space="preserve">studující na základě  mezinár. smluv a usnesení vlády </t>
    </r>
    <r>
      <rPr>
        <vertAlign val="superscript"/>
        <sz val="9"/>
        <rFont val="Tahoma"/>
        <family val="2"/>
      </rPr>
      <t>7)</t>
    </r>
  </si>
  <si>
    <r>
      <t>2)</t>
    </r>
    <r>
      <rPr>
        <sz val="9"/>
        <rFont val="Tahoma"/>
        <family val="2"/>
      </rPr>
      <t xml:space="preserve"> </t>
    </r>
    <r>
      <rPr>
        <sz val="8"/>
        <rFont val="Tahoma"/>
        <family val="2"/>
      </rPr>
      <t>studium je plně hrazeno z prostředků jiného rezortu než MŠMT (tzv. jinoplátci)</t>
    </r>
  </si>
  <si>
    <r>
      <t xml:space="preserve">3) </t>
    </r>
    <r>
      <rPr>
        <sz val="8"/>
        <rFont val="Tahoma"/>
        <family val="2"/>
      </rPr>
      <t>student překročil standardní dobu studia o více než jeden rok (§58 odst.3), ve druhém a dalším studiu bez tolerance 1 roku (§58 odst.4)</t>
    </r>
  </si>
  <si>
    <r>
      <t>7)</t>
    </r>
    <r>
      <rPr>
        <vertAlign val="superscript"/>
        <sz val="8"/>
        <rFont val="Tahoma"/>
        <family val="2"/>
      </rPr>
      <t xml:space="preserve"> </t>
    </r>
    <r>
      <rPr>
        <sz val="8"/>
        <rFont val="Tahoma"/>
        <family val="2"/>
      </rPr>
      <t>studium je studentu - cizinci hrazeno ze zvláštní dotace dle evidence DZS</t>
    </r>
  </si>
  <si>
    <t>Celkem vyplaceno</t>
  </si>
  <si>
    <t>studenti</t>
  </si>
  <si>
    <t>Čerpaná dotace celkem</t>
  </si>
  <si>
    <t>Přehled o využití dotace na úhradu:</t>
  </si>
  <si>
    <t>Osobní a věcné náklady spolupráce studentů magisterských a doktorských studijních programů při řešení projektů a výzkumných záměrů řešených na vysoké škole</t>
  </si>
  <si>
    <t>osobní náklady</t>
  </si>
  <si>
    <t>věcné náklady</t>
  </si>
  <si>
    <t>Osobní a věcné náklady společného výzkumu prováděného akademickými pracovníky a studenty magisterských a doktorských studijních programů podle pravidel vysoké školy</t>
  </si>
  <si>
    <t>Náklady na výzkum prováděný studenty magisterských a doktorských studijních programů při přípravě diplomové nebo disertační práce</t>
  </si>
  <si>
    <t>Náklady na další části výzkumu na vysoké škole, která je bezprostředně spojena se vzděláváním a na níž se podílejí studenti</t>
  </si>
  <si>
    <t>Tabulka 8.1</t>
  </si>
  <si>
    <t>jiné podpory z veřejných prostředků</t>
  </si>
  <si>
    <r>
      <t>1)</t>
    </r>
    <r>
      <rPr>
        <sz val="8"/>
        <rFont val="Tahoma"/>
        <family val="2"/>
      </rPr>
      <t xml:space="preserve"> Dotace, příspěvky a granty získané buď přímo ze zahraničí, nebo prostřednictvím kapitoly státního rozpočtu </t>
    </r>
  </si>
  <si>
    <r>
      <t>2)</t>
    </r>
    <r>
      <rPr>
        <b/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Dotace, příspěvky a granty v hodnotě financování ze zdrojů EU, tj. bez spolufinancování ze státního rozpočtu a bez vlastní spoluúčasti</t>
    </r>
  </si>
  <si>
    <t xml:space="preserve">Fond stipendijní                                             </t>
  </si>
  <si>
    <t>Tabulka 1.2.3</t>
  </si>
  <si>
    <t>Výkaz zisku a ztráty - KaM</t>
  </si>
  <si>
    <t>Tabulka 1.2.2</t>
  </si>
  <si>
    <t>Výkaz zisku a ztráty - škola</t>
  </si>
  <si>
    <t>Tabulka 1.2.1</t>
  </si>
  <si>
    <t>Výkaz zisku a ztráty - sumář</t>
  </si>
  <si>
    <r>
      <t xml:space="preserve">Převod do fondů </t>
    </r>
    <r>
      <rPr>
        <b/>
        <vertAlign val="superscript"/>
        <sz val="8"/>
        <rFont val="Tahoma"/>
        <family val="2"/>
      </rPr>
      <t>6)</t>
    </r>
  </si>
  <si>
    <r>
      <t xml:space="preserve">Příspěvek z kapitoly MŠMT </t>
    </r>
    <r>
      <rPr>
        <vertAlign val="superscript"/>
        <sz val="9"/>
        <rFont val="Tahoma"/>
        <family val="2"/>
      </rPr>
      <t>1)</t>
    </r>
  </si>
  <si>
    <r>
      <t xml:space="preserve">Dotace z kapitoly MŠMT </t>
    </r>
    <r>
      <rPr>
        <vertAlign val="superscript"/>
        <sz val="9"/>
        <rFont val="Tahoma"/>
        <family val="2"/>
      </rPr>
      <t>2)</t>
    </r>
  </si>
  <si>
    <r>
      <t xml:space="preserve">Dotace z kapitol státního rozpočtu celkem (bez MŠMT) </t>
    </r>
    <r>
      <rPr>
        <vertAlign val="superscript"/>
        <sz val="9"/>
        <rFont val="Tahoma"/>
        <family val="2"/>
      </rPr>
      <t>3)</t>
    </r>
  </si>
  <si>
    <r>
      <t xml:space="preserve">Výnosy z ostatních veřejných zdrojů (obce, ÚSC, státní fondy) </t>
    </r>
    <r>
      <rPr>
        <vertAlign val="superscript"/>
        <sz val="9"/>
        <rFont val="Tahoma"/>
        <family val="2"/>
      </rPr>
      <t>4)</t>
    </r>
  </si>
  <si>
    <r>
      <t xml:space="preserve">Výnosy ze zahraničí včetně EU celkem </t>
    </r>
    <r>
      <rPr>
        <vertAlign val="superscript"/>
        <sz val="9"/>
        <rFont val="Tahoma"/>
        <family val="2"/>
      </rPr>
      <t>5)</t>
    </r>
  </si>
  <si>
    <t>6)</t>
  </si>
  <si>
    <t>fond provozních prostlředků, fond účelově určených prostředků a fond reprodukce dlouhodobého majetku</t>
  </si>
  <si>
    <t>Pozn.: neuhrazenou ztrátu uvádějte se znaménkem mínus</t>
  </si>
  <si>
    <t xml:space="preserve">                         v tom: Erasmus</t>
  </si>
  <si>
    <t xml:space="preserve">v tis.Kč s 3 desetinnými místy  </t>
  </si>
  <si>
    <t xml:space="preserve">Počty studentů - počty studií (fyzický počet)                 </t>
  </si>
  <si>
    <r>
      <t>rozpočtoví studenti (kromě kódů financování</t>
    </r>
    <r>
      <rPr>
        <vertAlign val="superscript"/>
        <sz val="8"/>
        <rFont val="Tahoma"/>
        <family val="2"/>
      </rPr>
      <t xml:space="preserve"> </t>
    </r>
    <r>
      <rPr>
        <sz val="8"/>
        <rFont val="Tahoma"/>
        <family val="2"/>
      </rPr>
      <t>2, 6, 7)</t>
    </r>
  </si>
  <si>
    <t>Kódy financování:</t>
  </si>
  <si>
    <r>
      <t>6)</t>
    </r>
    <r>
      <rPr>
        <sz val="8"/>
        <rFont val="Tahoma"/>
        <family val="2"/>
      </rPr>
      <t xml:space="preserve"> studium je plně hrazeno studentem - zpravidla cizincem - z vlastních prostředků v případě studia v cizím jazyce (par. 58, odst. 5)</t>
    </r>
  </si>
  <si>
    <t xml:space="preserve">Do počtu studií jsou zahrnuta aktivní (tj. neukončená a nepřerušená) studia kmenových studentů UK v prezenční a kombinované formě studia, </t>
  </si>
  <si>
    <t>včetně výjezdů na krátkodobé studijní pobyty. Nejsou zahrnuta studia - krátkodobé příjezdy cizích studentů na stáže na UK.</t>
  </si>
  <si>
    <t xml:space="preserve">Tabulka 7.1   </t>
  </si>
  <si>
    <t>Stipendia</t>
  </si>
  <si>
    <t>Použité zdroje</t>
  </si>
  <si>
    <t>zůstatek</t>
  </si>
  <si>
    <t>příspěvek nebo dotace MŠMT</t>
  </si>
  <si>
    <t>ostatní (rozepsat jaké):</t>
  </si>
  <si>
    <t>Stipendia celkem:</t>
  </si>
  <si>
    <t>za vynikající studijní výsledky dle § 91 odst. 2 písm. a)</t>
  </si>
  <si>
    <t>za vynikající í výsledky přispívající k prohloubení znalostí dle § 91 odst. 2 písm. b)</t>
  </si>
  <si>
    <t>v případě tíživé sociální situace studenta dle § 91 odst. 3)</t>
  </si>
  <si>
    <t>ubytovací stipendium</t>
  </si>
  <si>
    <t>na podporu studia v zahraničí dle § 91 odst. 4 písm. a)</t>
  </si>
  <si>
    <t>SOCRATES</t>
  </si>
  <si>
    <t>CEEPUS</t>
  </si>
  <si>
    <t>na podporu studia v ČR dle § 91 odst. 4 písm. b)</t>
  </si>
  <si>
    <t>AKTION</t>
  </si>
  <si>
    <t xml:space="preserve">studentům doktorských studijních programů dle § 91 odst. 4 písm. c) </t>
  </si>
  <si>
    <t>jiná stipendia:</t>
  </si>
  <si>
    <t>stipendijní fond UK</t>
  </si>
  <si>
    <t>Tabulka 7.2</t>
  </si>
  <si>
    <t>Stravování</t>
  </si>
  <si>
    <t>Menzy a ostatní stravovací zařízení, pro která vydalo souhlas MŠMT</t>
  </si>
  <si>
    <t>Celkové neinvestiční výnosy VŠ</t>
  </si>
  <si>
    <t xml:space="preserve">Od studentů </t>
  </si>
  <si>
    <t xml:space="preserve">Od zaměstnanců </t>
  </si>
  <si>
    <t xml:space="preserve">Od cizích strávníků </t>
  </si>
  <si>
    <t xml:space="preserve">Z dotace MŠMT </t>
  </si>
  <si>
    <t xml:space="preserve">Z doplňkové činnosti   </t>
  </si>
  <si>
    <t>Ministerstvo práce a sociálních věcí-JPD 3</t>
  </si>
  <si>
    <t xml:space="preserve">          odst. 4 (studium v dalším studijním programu)</t>
  </si>
  <si>
    <t xml:space="preserve">          odst. 3  (nadstandardní doba studia)</t>
  </si>
  <si>
    <t>Přehled vybraných neinvestičních nákladů</t>
  </si>
  <si>
    <t>Přehled vybraných vlastních výnosů</t>
  </si>
  <si>
    <t>v tom:  akademičtí pracovníci</t>
  </si>
  <si>
    <t>v tom: akademickým pracovníkům</t>
  </si>
  <si>
    <t xml:space="preserve">            ostatní</t>
  </si>
  <si>
    <t xml:space="preserve">           ostatním</t>
  </si>
  <si>
    <t>v tom: akademických pracovníků</t>
  </si>
  <si>
    <t xml:space="preserve">           ostatních</t>
  </si>
  <si>
    <t>z daňově uznatelných nákladů podle zákona 586/1992 Sb. o daních z příjmů</t>
  </si>
  <si>
    <t>ostatní příjmy</t>
  </si>
  <si>
    <t>b+g</t>
  </si>
  <si>
    <t>a+f-b-g</t>
  </si>
  <si>
    <t>c+e+h+j</t>
  </si>
  <si>
    <t>d+i</t>
  </si>
  <si>
    <t>Pozn.: Není třeba vyplňovat, tabulka se vyplní sama po zadání údajů v tabulkách 4.2. - 4.8.</t>
  </si>
  <si>
    <t xml:space="preserve">Ostatní </t>
  </si>
  <si>
    <t>Tabulka  7.3</t>
  </si>
  <si>
    <t>Údaje musí korespondovat s údaji ve Výkazu zisku a ztráty</t>
  </si>
  <si>
    <t>Tabulka bude v komentáři podrobně analyzována</t>
  </si>
  <si>
    <t>Celkové neinvestiční náklady na menzu nebo zařízení</t>
  </si>
  <si>
    <t xml:space="preserve">Ubytování </t>
  </si>
  <si>
    <t>Koleje a ostatní ubytovací zařízení zajištěné VŠ</t>
  </si>
  <si>
    <t xml:space="preserve">Od cizích </t>
  </si>
  <si>
    <t>Uveďte komentář podle vašich představ, co by mělo být zveřejněno např.</t>
  </si>
  <si>
    <t>- počty ubytovaných studentů v jednotlivých měsících roku</t>
  </si>
  <si>
    <t>Uveďte důvody, pokud jsou ztráty v doplňkové činnosti.</t>
  </si>
  <si>
    <t>Tabulka  7.4</t>
  </si>
  <si>
    <t>Celkové neinvestiční náklady na kolej nebo zařízení</t>
  </si>
  <si>
    <t>Celkové neinvestiční výnosy menz nebo zařízení</t>
  </si>
  <si>
    <t>- cena lůžka pro studenta na jednotlivých kolejích spolu s popisem kvality ubytování</t>
  </si>
  <si>
    <t>Tabulka 1.4</t>
  </si>
  <si>
    <t>Tabulka 1.1.</t>
  </si>
  <si>
    <t>Rozvaha</t>
  </si>
  <si>
    <t>Příloha č.1 k vyhlášce č. 504/2002 Sb. ve znění pozdějších předpisů</t>
  </si>
  <si>
    <t>AKTIVA</t>
  </si>
  <si>
    <t xml:space="preserve">A.Dlouhodobý majetek celkem            </t>
  </si>
  <si>
    <t>ř.2+10+21+29</t>
  </si>
  <si>
    <t>0001</t>
  </si>
  <si>
    <t xml:space="preserve">   I. Dlouhodobý nehmotný majetek celkem             </t>
  </si>
  <si>
    <t>ř.3 až 9</t>
  </si>
  <si>
    <t>0002</t>
  </si>
  <si>
    <t xml:space="preserve">                    1.Nehmotné výsledky výzkumu a vývoje</t>
  </si>
  <si>
    <t>012</t>
  </si>
  <si>
    <t>0003</t>
  </si>
  <si>
    <t xml:space="preserve">                    2.Software</t>
  </si>
  <si>
    <t>013</t>
  </si>
  <si>
    <t>0004</t>
  </si>
  <si>
    <t xml:space="preserve">                    3.Ocenitelná práva</t>
  </si>
  <si>
    <t>014</t>
  </si>
  <si>
    <t>0005</t>
  </si>
  <si>
    <t xml:space="preserve">                    4.Drobný dlouhodobý nehmotný majetek</t>
  </si>
  <si>
    <t>018</t>
  </si>
  <si>
    <t>0006</t>
  </si>
  <si>
    <t xml:space="preserve">                    5.Ostatní dlouhodobý nehmotný majetek</t>
  </si>
  <si>
    <t>019</t>
  </si>
  <si>
    <t>0007</t>
  </si>
  <si>
    <t xml:space="preserve">                    6.Nedokončený dlouhodobý nehmotný majetek</t>
  </si>
  <si>
    <t>041</t>
  </si>
  <si>
    <t>0008</t>
  </si>
  <si>
    <t xml:space="preserve">                    7.Poskytnuté zálohy na dlouhodobý nehmotný majetek</t>
  </si>
  <si>
    <t>051</t>
  </si>
  <si>
    <t>0009</t>
  </si>
  <si>
    <t xml:space="preserve">    II. Dlouhodobý hmotný majetek celkem            </t>
  </si>
  <si>
    <t>ř.11 až 20</t>
  </si>
  <si>
    <t>0010</t>
  </si>
  <si>
    <t xml:space="preserve">                    1.Pozemky</t>
  </si>
  <si>
    <t>031</t>
  </si>
  <si>
    <t>0011</t>
  </si>
  <si>
    <t xml:space="preserve">                    2.Umělecká díla, předměty a sbírky</t>
  </si>
  <si>
    <t>032</t>
  </si>
  <si>
    <t>0012</t>
  </si>
  <si>
    <t xml:space="preserve">                    3.Stavby</t>
  </si>
  <si>
    <t>021</t>
  </si>
  <si>
    <t>0013</t>
  </si>
  <si>
    <t xml:space="preserve">                    4.Samostatné movité věci a soubory movitých věcí</t>
  </si>
  <si>
    <t>022</t>
  </si>
  <si>
    <t>0014</t>
  </si>
  <si>
    <t xml:space="preserve">                    5.Pěstitelské celky trvalých porostů</t>
  </si>
  <si>
    <t>025</t>
  </si>
  <si>
    <t>0015</t>
  </si>
  <si>
    <t xml:space="preserve">                    6.Základní stádo a tažná zvířata</t>
  </si>
  <si>
    <t>026</t>
  </si>
  <si>
    <t>0016</t>
  </si>
  <si>
    <t xml:space="preserve">                    7.Drobný dlouhodobý hmotný majetek</t>
  </si>
  <si>
    <t>028</t>
  </si>
  <si>
    <t>0017</t>
  </si>
  <si>
    <t xml:space="preserve">                    8.Ostatní dlouhodobý hmotný majetek</t>
  </si>
  <si>
    <t>029</t>
  </si>
  <si>
    <t>0018</t>
  </si>
  <si>
    <t xml:space="preserve">                    9.Nedokončený dlouhodobý hmotný majetek</t>
  </si>
  <si>
    <t>042</t>
  </si>
  <si>
    <t>0019</t>
  </si>
  <si>
    <t xml:space="preserve">                  10.Poskytnuté zálohy na dlouhodobý hmotný majetek</t>
  </si>
  <si>
    <t>052</t>
  </si>
  <si>
    <t>0020</t>
  </si>
  <si>
    <t xml:space="preserve">    III. Dlouhodobý finanční majetek celkem            </t>
  </si>
  <si>
    <t>ř.22 až 28</t>
  </si>
  <si>
    <t>0021</t>
  </si>
  <si>
    <t xml:space="preserve">                    1.Podíly v ovládaných a řízených osobách</t>
  </si>
  <si>
    <t>061</t>
  </si>
  <si>
    <t>0022</t>
  </si>
  <si>
    <t xml:space="preserve">                    2.Podíly v osobách pod podstatným vlivem</t>
  </si>
  <si>
    <t>062</t>
  </si>
  <si>
    <t>0023</t>
  </si>
  <si>
    <t xml:space="preserve">                    3.Dluhové cenné papíry držené do splatnosti</t>
  </si>
  <si>
    <t>063</t>
  </si>
  <si>
    <t>0024</t>
  </si>
  <si>
    <t xml:space="preserve">                    4.Půjčky organizačním složkám</t>
  </si>
  <si>
    <t>066</t>
  </si>
  <si>
    <t>0025</t>
  </si>
  <si>
    <t xml:space="preserve">                    5.Ostatní dlouhodobé půjčky</t>
  </si>
  <si>
    <t>067</t>
  </si>
  <si>
    <t>0026</t>
  </si>
  <si>
    <t xml:space="preserve">                    6.Ostatní dlouhodobý finanční majetek</t>
  </si>
  <si>
    <t>069</t>
  </si>
  <si>
    <t>0027</t>
  </si>
  <si>
    <t>043</t>
  </si>
  <si>
    <t>0028</t>
  </si>
  <si>
    <t xml:space="preserve">    IV. Oprávky k dlouhodobému majetku celkem    </t>
  </si>
  <si>
    <t>ř.30 až 40</t>
  </si>
  <si>
    <t>0029</t>
  </si>
  <si>
    <t xml:space="preserve">                    1.Oprávky k nehmotným výsledkům výzkumu a vývoje</t>
  </si>
  <si>
    <t>072</t>
  </si>
  <si>
    <t>0030</t>
  </si>
  <si>
    <t xml:space="preserve">                    2.Oprávky k softwaru</t>
  </si>
  <si>
    <t>073</t>
  </si>
  <si>
    <t>0031</t>
  </si>
  <si>
    <t xml:space="preserve">                    3.Oprávky k ocenitelným právům</t>
  </si>
  <si>
    <t>074</t>
  </si>
  <si>
    <t>0032</t>
  </si>
  <si>
    <t>K 31.12.2008</t>
  </si>
  <si>
    <t>druh prostředků</t>
  </si>
  <si>
    <t xml:space="preserve">                    4.Oprávky k drobnému dlouhodobému nehm. majetku</t>
  </si>
  <si>
    <t>078</t>
  </si>
  <si>
    <t>0033</t>
  </si>
  <si>
    <t xml:space="preserve">                    5.Oprávky k ostatnímu dlouhodobému nehm. majetku</t>
  </si>
  <si>
    <t>079</t>
  </si>
  <si>
    <t>0034</t>
  </si>
  <si>
    <t xml:space="preserve">                    6.Oprávky ke stavbám</t>
  </si>
  <si>
    <t>081</t>
  </si>
  <si>
    <t>0035</t>
  </si>
  <si>
    <t xml:space="preserve">                    7.Oprávky k samost.movitým věcem a soub.movit.věcí</t>
  </si>
  <si>
    <t>082</t>
  </si>
  <si>
    <t>0036</t>
  </si>
  <si>
    <t xml:space="preserve">                    8.Oprávky k pěstitelským celkům trvalých porostů</t>
  </si>
  <si>
    <t>085</t>
  </si>
  <si>
    <t>0037</t>
  </si>
  <si>
    <t xml:space="preserve">                    9.Oprávky k základnímu stádu a tažným zvířatům</t>
  </si>
  <si>
    <t>086</t>
  </si>
  <si>
    <t>0038</t>
  </si>
  <si>
    <t xml:space="preserve">                   10.Oprávky k drobnému dlouhodobému hmot. majetku</t>
  </si>
  <si>
    <t>088</t>
  </si>
  <si>
    <t>0039</t>
  </si>
  <si>
    <t xml:space="preserve">                   11.Oprávky k ostatnímu dlouhodobému hmot. majetku</t>
  </si>
  <si>
    <t>089</t>
  </si>
  <si>
    <t>0040</t>
  </si>
  <si>
    <t xml:space="preserve">B. Krátkodobý majetek celkem                    </t>
  </si>
  <si>
    <t>ř.42+52+72+81</t>
  </si>
  <si>
    <t>0041</t>
  </si>
  <si>
    <t xml:space="preserve">    I. Zásoby celkem                                          </t>
  </si>
  <si>
    <t>ř.43 až 51</t>
  </si>
  <si>
    <t>0042</t>
  </si>
  <si>
    <t xml:space="preserve">                    1.Materiál na skladě</t>
  </si>
  <si>
    <t>112</t>
  </si>
  <si>
    <t>0043</t>
  </si>
  <si>
    <t xml:space="preserve">                    2.Materiál na cestě</t>
  </si>
  <si>
    <t>119</t>
  </si>
  <si>
    <t>0044</t>
  </si>
  <si>
    <t xml:space="preserve">                    3.Nedokončená výroba</t>
  </si>
  <si>
    <t>121</t>
  </si>
  <si>
    <t>0045</t>
  </si>
  <si>
    <t xml:space="preserve">                    4.Polotovary vlastní výroby</t>
  </si>
  <si>
    <t>122</t>
  </si>
  <si>
    <t>0046</t>
  </si>
  <si>
    <t xml:space="preserve">                    5.Výrobky</t>
  </si>
  <si>
    <t>123</t>
  </si>
  <si>
    <t>0047</t>
  </si>
  <si>
    <t xml:space="preserve">                    6.Zvířata</t>
  </si>
  <si>
    <t>124</t>
  </si>
  <si>
    <t>0048</t>
  </si>
  <si>
    <t xml:space="preserve">                    7.Zboží na skladě a v prodejnách</t>
  </si>
  <si>
    <t>132</t>
  </si>
  <si>
    <t>0049</t>
  </si>
  <si>
    <t xml:space="preserve">                    8.Zboží na cestě</t>
  </si>
  <si>
    <t>139</t>
  </si>
  <si>
    <t>0050</t>
  </si>
  <si>
    <t xml:space="preserve">                    9.Poskytnuté zálohy na zásoby</t>
  </si>
  <si>
    <t>z 314</t>
  </si>
  <si>
    <t>0051</t>
  </si>
  <si>
    <t xml:space="preserve">   II. Pohledávky celkem                                       </t>
  </si>
  <si>
    <t>ř.53 až71</t>
  </si>
  <si>
    <t>0052</t>
  </si>
  <si>
    <t xml:space="preserve">                    1.Odběratelé</t>
  </si>
  <si>
    <t>311</t>
  </si>
  <si>
    <t>0053</t>
  </si>
  <si>
    <t xml:space="preserve">                    2.Směnky k inkasu</t>
  </si>
  <si>
    <t>312</t>
  </si>
  <si>
    <t>0054</t>
  </si>
  <si>
    <t xml:space="preserve">                    3.Pohledávky za eskontované cenné papíry</t>
  </si>
  <si>
    <t>313</t>
  </si>
  <si>
    <t>0055</t>
  </si>
  <si>
    <t xml:space="preserve">                    4.Poskytnuté provozní zálohy</t>
  </si>
  <si>
    <t>0056</t>
  </si>
  <si>
    <t xml:space="preserve">                    5.Ostatní pohledávky</t>
  </si>
  <si>
    <t>315</t>
  </si>
  <si>
    <t>0057</t>
  </si>
  <si>
    <t xml:space="preserve">                    6.Pohledávky za zaměstnanci</t>
  </si>
  <si>
    <t>335</t>
  </si>
  <si>
    <t>0058</t>
  </si>
  <si>
    <t xml:space="preserve">                    7.Pohledávky za institucemi soc.zabezpečení a veřejného zdrav.pojištění</t>
  </si>
  <si>
    <t>Spwtvare - TZ</t>
  </si>
  <si>
    <t>převod do fondu RUK</t>
  </si>
  <si>
    <t>provozní prost.</t>
  </si>
  <si>
    <t>mimorozpočtové</t>
  </si>
  <si>
    <t>336</t>
  </si>
  <si>
    <t>0059</t>
  </si>
  <si>
    <t xml:space="preserve">                    8.Daň z příjmů</t>
  </si>
  <si>
    <t>341</t>
  </si>
  <si>
    <t>0060</t>
  </si>
  <si>
    <t xml:space="preserve">                    9.Ostatní přímé daně</t>
  </si>
  <si>
    <t>342</t>
  </si>
  <si>
    <t>0061</t>
  </si>
  <si>
    <t xml:space="preserve">                   10.Daň z přidané hodnoty</t>
  </si>
  <si>
    <t>343</t>
  </si>
  <si>
    <t>0062</t>
  </si>
  <si>
    <t xml:space="preserve">                   11.Ostatní daně a poplatky</t>
  </si>
  <si>
    <t>345</t>
  </si>
  <si>
    <t>0063</t>
  </si>
  <si>
    <t xml:space="preserve">                   12.Nároky na dotace a ostatní zúčtování se státním rozpočtem</t>
  </si>
  <si>
    <t>346</t>
  </si>
  <si>
    <t>0064</t>
  </si>
  <si>
    <t xml:space="preserve">                   13.Nároky na dotace a ostatní zúčtování s rozpočtem orgánů ÚSC</t>
  </si>
  <si>
    <t>348</t>
  </si>
  <si>
    <t>0065</t>
  </si>
  <si>
    <t xml:space="preserve">                   14.Pohledávky za účastníky sdružení</t>
  </si>
  <si>
    <t>358</t>
  </si>
  <si>
    <t>0066</t>
  </si>
  <si>
    <t>373</t>
  </si>
  <si>
    <t>0067</t>
  </si>
  <si>
    <t xml:space="preserve">                   16.Pohledávky z vydaných dluhopisů</t>
  </si>
  <si>
    <t>375</t>
  </si>
  <si>
    <t>0068</t>
  </si>
  <si>
    <t xml:space="preserve">                   17.Jiné pohledávky</t>
  </si>
  <si>
    <t>378</t>
  </si>
  <si>
    <t>0069</t>
  </si>
  <si>
    <t xml:space="preserve">                   18.Dohadné účty aktivní</t>
  </si>
  <si>
    <t>388</t>
  </si>
  <si>
    <t>0070</t>
  </si>
  <si>
    <t>391</t>
  </si>
  <si>
    <t>0071</t>
  </si>
  <si>
    <t xml:space="preserve">   III. Krátkodobý finanční majetek celkem             </t>
  </si>
  <si>
    <t>ř.73 až 80</t>
  </si>
  <si>
    <t>0072</t>
  </si>
  <si>
    <t xml:space="preserve">                     1.Pokladna</t>
  </si>
  <si>
    <t>211</t>
  </si>
  <si>
    <t>0073</t>
  </si>
  <si>
    <t xml:space="preserve">                     2.Ceniny</t>
  </si>
  <si>
    <t>213</t>
  </si>
  <si>
    <t>0074</t>
  </si>
  <si>
    <t xml:space="preserve">                     3.Účty v bankách</t>
  </si>
  <si>
    <t>221</t>
  </si>
  <si>
    <t>0075</t>
  </si>
  <si>
    <t xml:space="preserve">                     4.Majetkové cenné papíry k obchodování</t>
  </si>
  <si>
    <t>251</t>
  </si>
  <si>
    <t>0076</t>
  </si>
  <si>
    <t xml:space="preserve">                     5.Dluhové cenné papíry k obchodování</t>
  </si>
  <si>
    <t>253</t>
  </si>
  <si>
    <t>0077</t>
  </si>
  <si>
    <t xml:space="preserve">                     6.Ostatní cenné papíry</t>
  </si>
  <si>
    <t>256</t>
  </si>
  <si>
    <t>0078</t>
  </si>
  <si>
    <t xml:space="preserve">                     7.Pořizovaný krátkodobý finanční majetek</t>
  </si>
  <si>
    <t>259</t>
  </si>
  <si>
    <t>0079</t>
  </si>
  <si>
    <t xml:space="preserve">                     8.Peníze na cestě</t>
  </si>
  <si>
    <t>261</t>
  </si>
  <si>
    <t>0080</t>
  </si>
  <si>
    <t xml:space="preserve">    IV. Jiná aktiva celkem                                    </t>
  </si>
  <si>
    <t>ř.82 až 84</t>
  </si>
  <si>
    <t>0081</t>
  </si>
  <si>
    <t xml:space="preserve">                     1.Náklady příštích období</t>
  </si>
  <si>
    <t>381</t>
  </si>
  <si>
    <t>0082</t>
  </si>
  <si>
    <t xml:space="preserve">                     2.Příjmy příštích období</t>
  </si>
  <si>
    <t>385</t>
  </si>
  <si>
    <t>0083</t>
  </si>
  <si>
    <t xml:space="preserve">                     3.Kursové rozdíly aktivní</t>
  </si>
  <si>
    <t>386</t>
  </si>
  <si>
    <t>0084</t>
  </si>
  <si>
    <t xml:space="preserve">Aktiva celkem                                                        </t>
  </si>
  <si>
    <t>ř. 1+41</t>
  </si>
  <si>
    <t>0085</t>
  </si>
  <si>
    <t xml:space="preserve">PASIVA  </t>
  </si>
  <si>
    <t xml:space="preserve"> </t>
  </si>
  <si>
    <t xml:space="preserve">A. Vlastní zdroje celkem                                       </t>
  </si>
  <si>
    <t>ř.87+91</t>
  </si>
  <si>
    <t>0086</t>
  </si>
  <si>
    <t xml:space="preserve">     I. Jmění celkem                                          </t>
  </si>
  <si>
    <t>ř.88 až 90</t>
  </si>
  <si>
    <t>0087</t>
  </si>
  <si>
    <t xml:space="preserve">                     1.Vlastní jmění</t>
  </si>
  <si>
    <t>901</t>
  </si>
  <si>
    <t>0088</t>
  </si>
  <si>
    <t xml:space="preserve">                     2.Fondy</t>
  </si>
  <si>
    <t>911</t>
  </si>
  <si>
    <t>0089</t>
  </si>
  <si>
    <t xml:space="preserve">                     3.Oceňovací rozdíly z přecenění majetku a závazků</t>
  </si>
  <si>
    <t>921</t>
  </si>
  <si>
    <t>0090</t>
  </si>
  <si>
    <t xml:space="preserve">     II. Výsledek hospodaření celkem                                            ř.92 až 94</t>
  </si>
  <si>
    <t>ř.92 až 94</t>
  </si>
  <si>
    <t>0091</t>
  </si>
  <si>
    <t>963</t>
  </si>
  <si>
    <t>0092</t>
  </si>
  <si>
    <t xml:space="preserve">                     2.Výsledek hospodaření ve schvalovacím řízení</t>
  </si>
  <si>
    <t>931</t>
  </si>
  <si>
    <t>0093</t>
  </si>
  <si>
    <t xml:space="preserve">                     3.Nerozdělený zisk,neuhrazená ztráta minulých let</t>
  </si>
  <si>
    <t>932</t>
  </si>
  <si>
    <t>0094</t>
  </si>
  <si>
    <t xml:space="preserve">B. Cizí zdroje celkem                              </t>
  </si>
  <si>
    <t>ř.96+98+106+130</t>
  </si>
  <si>
    <t>0095</t>
  </si>
  <si>
    <t xml:space="preserve">     I. Rezervy celkem                                                </t>
  </si>
  <si>
    <t>ř.97</t>
  </si>
  <si>
    <t>0096</t>
  </si>
  <si>
    <t xml:space="preserve">                     1.Rezervy</t>
  </si>
  <si>
    <t>941</t>
  </si>
  <si>
    <t>0097</t>
  </si>
  <si>
    <t xml:space="preserve">     II. Dlouhodobé závazky celkem                   </t>
  </si>
  <si>
    <t>ř.99 až 105</t>
  </si>
  <si>
    <t>0098</t>
  </si>
  <si>
    <t xml:space="preserve">                     1.Dlouhodobé bankovní úvěry</t>
  </si>
  <si>
    <t>951</t>
  </si>
  <si>
    <t>0099</t>
  </si>
  <si>
    <t xml:space="preserve">                     2.Vydané dluhopisy</t>
  </si>
  <si>
    <t>953</t>
  </si>
  <si>
    <t>0100</t>
  </si>
  <si>
    <t xml:space="preserve">                     3.Závazky z pronájmu</t>
  </si>
  <si>
    <t>954</t>
  </si>
  <si>
    <t>0101</t>
  </si>
  <si>
    <t xml:space="preserve">                     4.Přijaté dlouhodobé zálohy</t>
  </si>
  <si>
    <t>955</t>
  </si>
  <si>
    <t>0102</t>
  </si>
  <si>
    <t xml:space="preserve">                     5.Dlouhodobé směnky k úhradě</t>
  </si>
  <si>
    <t>958</t>
  </si>
  <si>
    <t>0103</t>
  </si>
  <si>
    <t xml:space="preserve">                     6.Dohadné účty pasivní</t>
  </si>
  <si>
    <t>z389</t>
  </si>
  <si>
    <t>0104</t>
  </si>
  <si>
    <t xml:space="preserve">                     7.Ostatní dlouhodobé závazky</t>
  </si>
  <si>
    <t>959</t>
  </si>
  <si>
    <t>0105</t>
  </si>
  <si>
    <t xml:space="preserve">    III. Krátkodobé závazky celkem                   </t>
  </si>
  <si>
    <t>ř.107 až 129</t>
  </si>
  <si>
    <t>0106</t>
  </si>
  <si>
    <t xml:space="preserve">                     1.Dodavatelé</t>
  </si>
  <si>
    <t>321</t>
  </si>
  <si>
    <t>0107</t>
  </si>
  <si>
    <t xml:space="preserve">                     2.Směnky k úhradě</t>
  </si>
  <si>
    <t>322</t>
  </si>
  <si>
    <t>0108</t>
  </si>
  <si>
    <t xml:space="preserve">                     3.Přijaté zálohy</t>
  </si>
  <si>
    <t>324</t>
  </si>
  <si>
    <t>0109</t>
  </si>
  <si>
    <t xml:space="preserve">                     4.Ostatní závazky</t>
  </si>
  <si>
    <t>325</t>
  </si>
  <si>
    <t>0110</t>
  </si>
  <si>
    <t xml:space="preserve">                     5.Zaměstnanci</t>
  </si>
  <si>
    <t>331</t>
  </si>
  <si>
    <t>0111</t>
  </si>
  <si>
    <t xml:space="preserve">                     6.Ostatní závazky vůči zaměstnancům</t>
  </si>
  <si>
    <t>333</t>
  </si>
  <si>
    <t>0112</t>
  </si>
  <si>
    <t xml:space="preserve">                     7.Závazky k institucím soc.zabezpečení a veřejného zdrav.pojištění</t>
  </si>
  <si>
    <t>0113</t>
  </si>
  <si>
    <t xml:space="preserve">                     8.Daň z příjmu</t>
  </si>
  <si>
    <t>0114</t>
  </si>
  <si>
    <t>x</t>
  </si>
  <si>
    <t>Fakulta sociálních věd</t>
  </si>
  <si>
    <t>MHMP - OPPA</t>
  </si>
  <si>
    <t>6. rámcový program</t>
  </si>
  <si>
    <t>7. rámcový program</t>
  </si>
  <si>
    <t>OPPA</t>
  </si>
  <si>
    <t>Marie Curie</t>
  </si>
  <si>
    <t xml:space="preserve">                     9.Ostatní přímé daně</t>
  </si>
  <si>
    <t>0115</t>
  </si>
  <si>
    <t xml:space="preserve">                    10.Daň z přidané hodnoty</t>
  </si>
  <si>
    <t>0116</t>
  </si>
  <si>
    <t xml:space="preserve">                    11.Ostatní daně a poplatky</t>
  </si>
  <si>
    <t>0117</t>
  </si>
  <si>
    <t xml:space="preserve">                    12.Závazky ze vztahu ke státnímu rozpočtu</t>
  </si>
  <si>
    <t>0118</t>
  </si>
  <si>
    <t xml:space="preserve">                    13.Závazky ze vztahu k rozpočtu orgánů ÚSC</t>
  </si>
  <si>
    <t>0119</t>
  </si>
  <si>
    <t xml:space="preserve">                    14.Závazky z upsaných nesplacených cenných papírů a podílů</t>
  </si>
  <si>
    <t>367</t>
  </si>
  <si>
    <t>0120</t>
  </si>
  <si>
    <t xml:space="preserve">                    15.Závazky k účastníkům sdružení</t>
  </si>
  <si>
    <t>368</t>
  </si>
  <si>
    <t>0121</t>
  </si>
  <si>
    <t xml:space="preserve">                    16.Závazky z pevných termínových operací</t>
  </si>
  <si>
    <t>0122</t>
  </si>
  <si>
    <t xml:space="preserve">                    17.Jiné závazky</t>
  </si>
  <si>
    <t>379</t>
  </si>
  <si>
    <t>0123</t>
  </si>
  <si>
    <t xml:space="preserve">                    18.Krátkodobé bankovní úvěry</t>
  </si>
  <si>
    <t>231</t>
  </si>
  <si>
    <t>0124</t>
  </si>
  <si>
    <t xml:space="preserve">                    19.Eskontní úvěry</t>
  </si>
  <si>
    <t>232</t>
  </si>
  <si>
    <t>0125</t>
  </si>
  <si>
    <t xml:space="preserve">                    20.Vydané krátkodobé dluhopisy</t>
  </si>
  <si>
    <t>241</t>
  </si>
  <si>
    <t>0126</t>
  </si>
  <si>
    <t xml:space="preserve">                    21.Vlastní dluhopisy</t>
  </si>
  <si>
    <t>255</t>
  </si>
  <si>
    <t>0127</t>
  </si>
  <si>
    <t xml:space="preserve">                    22.Dohadné účty pasivní</t>
  </si>
  <si>
    <t>0128</t>
  </si>
  <si>
    <t xml:space="preserve">                    23.Ostatní krátkodobé finanční výpomoci</t>
  </si>
  <si>
    <t>249</t>
  </si>
  <si>
    <t>0129</t>
  </si>
  <si>
    <t xml:space="preserve">    IV. Jiná pasiva celkem                                </t>
  </si>
  <si>
    <t>ř.131 až 133</t>
  </si>
  <si>
    <t>0130</t>
  </si>
  <si>
    <t xml:space="preserve">                      1.Výdaje příštích období</t>
  </si>
  <si>
    <t>383</t>
  </si>
  <si>
    <t>0131</t>
  </si>
  <si>
    <t xml:space="preserve">                      2.Výnosy příštích období</t>
  </si>
  <si>
    <t>384</t>
  </si>
  <si>
    <t>0132</t>
  </si>
  <si>
    <t xml:space="preserve">                      3.Kursové rozdíly pasivní</t>
  </si>
  <si>
    <t>387</t>
  </si>
  <si>
    <t>0133</t>
  </si>
  <si>
    <t xml:space="preserve">Pasiva celkem                                                    </t>
  </si>
  <si>
    <t>ř.86+95</t>
  </si>
  <si>
    <t>0134</t>
  </si>
  <si>
    <t>Uváděné hodnoty se řídí § 5 a §§ 7 až 25  Vyhlášky 504/2002 Sb.</t>
  </si>
  <si>
    <r>
      <t xml:space="preserve">Jednotlivé položky se vykazují </t>
    </r>
    <r>
      <rPr>
        <b/>
        <sz val="8"/>
        <color indexed="10"/>
        <rFont val="Tahoma"/>
        <family val="2"/>
      </rPr>
      <t>v tisících Kč</t>
    </r>
    <r>
      <rPr>
        <b/>
        <sz val="8"/>
        <rFont val="Tahoma"/>
        <family val="2"/>
      </rPr>
      <t xml:space="preserve"> </t>
    </r>
  </si>
  <si>
    <r>
      <t>účet / součet</t>
    </r>
    <r>
      <rPr>
        <b/>
        <vertAlign val="superscript"/>
        <sz val="7"/>
        <rFont val="Tahoma"/>
        <family val="2"/>
      </rPr>
      <t>1)</t>
    </r>
  </si>
  <si>
    <r>
      <t>řádek</t>
    </r>
    <r>
      <rPr>
        <vertAlign val="superscript"/>
        <sz val="7"/>
        <rFont val="Tahoma"/>
        <family val="2"/>
      </rPr>
      <t>2)</t>
    </r>
    <r>
      <rPr>
        <b/>
        <vertAlign val="superscript"/>
        <sz val="8"/>
        <rFont val="Tahoma"/>
        <family val="2"/>
      </rPr>
      <t xml:space="preserve"> </t>
    </r>
  </si>
  <si>
    <r>
      <t>sl. 1</t>
    </r>
    <r>
      <rPr>
        <vertAlign val="superscript"/>
        <sz val="7"/>
        <rFont val="Tahoma"/>
        <family val="2"/>
      </rPr>
      <t>2)</t>
    </r>
  </si>
  <si>
    <r>
      <t>sl. 2</t>
    </r>
    <r>
      <rPr>
        <vertAlign val="superscript"/>
        <sz val="7"/>
        <rFont val="Tahoma"/>
        <family val="2"/>
      </rPr>
      <t>2)</t>
    </r>
  </si>
  <si>
    <r>
      <t xml:space="preserve">                    </t>
    </r>
    <r>
      <rPr>
        <sz val="8"/>
        <rFont val="Tahoma"/>
        <family val="2"/>
      </rPr>
      <t>7.Pořizovaný dlouhodobý finanční majetek</t>
    </r>
  </si>
  <si>
    <r>
      <t xml:space="preserve">                   </t>
    </r>
    <r>
      <rPr>
        <sz val="8"/>
        <rFont val="Tahoma"/>
        <family val="2"/>
      </rPr>
      <t>15.Pohledávky z pevných termínových operací</t>
    </r>
  </si>
  <si>
    <r>
      <t xml:space="preserve">                   </t>
    </r>
    <r>
      <rPr>
        <sz val="8"/>
        <rFont val="Tahoma"/>
        <family val="2"/>
      </rPr>
      <t>19.Opravná položka k pohledávkám</t>
    </r>
  </si>
  <si>
    <r>
      <t>sl. 3</t>
    </r>
    <r>
      <rPr>
        <vertAlign val="superscript"/>
        <sz val="7"/>
        <rFont val="Tahoma"/>
        <family val="2"/>
      </rPr>
      <t>2)</t>
    </r>
  </si>
  <si>
    <r>
      <t>sl. 4</t>
    </r>
    <r>
      <rPr>
        <vertAlign val="superscript"/>
        <sz val="7"/>
        <rFont val="Tahoma"/>
        <family val="2"/>
      </rPr>
      <t>2)</t>
    </r>
  </si>
  <si>
    <r>
      <t>1)</t>
    </r>
    <r>
      <rPr>
        <b/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Zákonem je dáno pouze označení a členění textů; čísla příslušných účtů jsou doplněna pro lepší orientaci ve výkazu</t>
    </r>
  </si>
  <si>
    <r>
      <t xml:space="preserve">2) </t>
    </r>
    <r>
      <rPr>
        <sz val="8"/>
        <rFont val="Tahoma"/>
        <family val="2"/>
      </rPr>
      <t>Číslování řádků a sloupců je závazné pro datové vstupní věty formátu F-JASU pro zpracování výkazů v MÚZO Praha s.r.o.</t>
    </r>
  </si>
  <si>
    <t>hlavní        činnost</t>
  </si>
  <si>
    <t>doplňková činnost</t>
  </si>
  <si>
    <t>A. Náklady</t>
  </si>
  <si>
    <t xml:space="preserve">     I. Spotřebované nákupy celkem</t>
  </si>
  <si>
    <t>ř.2 až 5</t>
  </si>
  <si>
    <t xml:space="preserve">            1.Spotřeba materiálu</t>
  </si>
  <si>
    <t xml:space="preserve">            2.Spotřeba energie</t>
  </si>
  <si>
    <t xml:space="preserve">            3.Spotřeba ostatních neskladovatelných dodávek</t>
  </si>
  <si>
    <t xml:space="preserve">            4.Prodané zboží</t>
  </si>
  <si>
    <t xml:space="preserve">     II.Služby celkem</t>
  </si>
  <si>
    <t>ř.7 až 10</t>
  </si>
  <si>
    <t xml:space="preserve">            5.Opravy a udržování</t>
  </si>
  <si>
    <t xml:space="preserve">            6.Cestovné</t>
  </si>
  <si>
    <t xml:space="preserve">            7.Náklady na reprezentaci</t>
  </si>
  <si>
    <t xml:space="preserve">            8.Ostatní služby</t>
  </si>
  <si>
    <t xml:space="preserve">     III.Osobní náklady celkem</t>
  </si>
  <si>
    <t>ř.12 až 16</t>
  </si>
  <si>
    <t xml:space="preserve">            9.Mzdové náklady</t>
  </si>
  <si>
    <t xml:space="preserve">            10.Zákonné sociální pojištění</t>
  </si>
  <si>
    <t xml:space="preserve">            11.Ostatní sociální pojištění</t>
  </si>
  <si>
    <t xml:space="preserve">            12.Zákonné sociální náklady</t>
  </si>
  <si>
    <t xml:space="preserve">            13.Ostatní sociální náklady</t>
  </si>
  <si>
    <t xml:space="preserve">    IV.Daně a poplatky celkem</t>
  </si>
  <si>
    <t>ř.18 až 20</t>
  </si>
  <si>
    <t xml:space="preserve">            14.Daň silniční</t>
  </si>
  <si>
    <t xml:space="preserve">            15.Daň z nemovitosti</t>
  </si>
  <si>
    <t xml:space="preserve">            16.Ostatní daně a poplatky</t>
  </si>
  <si>
    <t xml:space="preserve">    V.Ostatní náklady celkem</t>
  </si>
  <si>
    <t>ř.22 až 29</t>
  </si>
  <si>
    <t xml:space="preserve">            17.Smluvní pokuty a úroky z prodlení</t>
  </si>
  <si>
    <t xml:space="preserve">            18.Ostatní pokuty a penále</t>
  </si>
  <si>
    <t xml:space="preserve">            19.Odpis nedobytné pohledávky</t>
  </si>
  <si>
    <t xml:space="preserve">            20.Úroky</t>
  </si>
  <si>
    <t xml:space="preserve">            21.Kursové ztráty</t>
  </si>
  <si>
    <t xml:space="preserve">            22.Dary</t>
  </si>
  <si>
    <t xml:space="preserve">            23.Manka a škody</t>
  </si>
  <si>
    <t xml:space="preserve">            24.Jiné ostatní náklady</t>
  </si>
  <si>
    <t xml:space="preserve">     VI.Odpisy,prodaný majetek,tvorba rezerv a opr.položek celkem</t>
  </si>
  <si>
    <t>ř.31 až 36</t>
  </si>
  <si>
    <t xml:space="preserve">            25.Odpisy dlouhodobého nehmot. a hmot. majetku</t>
  </si>
  <si>
    <t xml:space="preserve">            26.Zůstat.cena prodaného dlouhod. nehm.a hmot.maj.</t>
  </si>
  <si>
    <t xml:space="preserve">            27.Prodané cenné papíry a podíly</t>
  </si>
  <si>
    <t xml:space="preserve">            28.Prodaný materiál</t>
  </si>
  <si>
    <t xml:space="preserve">            29.Tvorba rezerv</t>
  </si>
  <si>
    <t xml:space="preserve">            30.Tvorba opravných položek</t>
  </si>
  <si>
    <t xml:space="preserve">     VII.Poskytnuté příspěvky celkem</t>
  </si>
  <si>
    <t>ř.38 a 39</t>
  </si>
  <si>
    <t xml:space="preserve">            31.Poskyt. příspěvky zúčtované mezi organizačními složkami</t>
  </si>
  <si>
    <t xml:space="preserve">     z toho: IGA</t>
  </si>
  <si>
    <r>
      <t xml:space="preserve">Výnosy z transferů z kapitoly MŠMT, z ostatních kapitol státního rozpočtu a další zdroje </t>
    </r>
    <r>
      <rPr>
        <b/>
        <u val="single"/>
        <sz val="8"/>
        <rFont val="Tahoma"/>
        <family val="2"/>
      </rPr>
      <t>mimo programové financování a spoluúčast SR na financování projektů EU</t>
    </r>
  </si>
  <si>
    <t>Viz údaje v tab. 6.1 (sl. 1, ř. 1)</t>
  </si>
  <si>
    <t>Viz údaje v tab. 6.2 (sl. 2, ř. 1)</t>
  </si>
  <si>
    <t>včetně prostředků ze zahraničí, poskytnutých prostřednictvím jiného ministerstva</t>
  </si>
  <si>
    <r>
      <t xml:space="preserve">Průměrná mzda za rok </t>
    </r>
    <r>
      <rPr>
        <b/>
        <sz val="8"/>
        <rFont val="Tahoma"/>
        <family val="2"/>
      </rPr>
      <t>2008</t>
    </r>
    <r>
      <rPr>
        <sz val="8"/>
        <rFont val="Tahoma"/>
        <family val="2"/>
      </rPr>
      <t xml:space="preserve"> v Kč, bez  OPPP(OON) a FO</t>
    </r>
  </si>
  <si>
    <r>
      <t xml:space="preserve">Průměrná měsíční mzda za rok </t>
    </r>
    <r>
      <rPr>
        <b/>
        <sz val="8"/>
        <rFont val="Tahoma"/>
        <family val="2"/>
      </rPr>
      <t>2009</t>
    </r>
    <r>
      <rPr>
        <sz val="8"/>
        <rFont val="Tahoma"/>
        <family val="2"/>
      </rPr>
      <t xml:space="preserve"> v Kč, bez  OPPP(OON) a FO (z ř.8)</t>
    </r>
  </si>
  <si>
    <r>
      <t xml:space="preserve">z poplatků za studium </t>
    </r>
    <r>
      <rPr>
        <vertAlign val="superscript"/>
        <sz val="8"/>
        <color indexed="8"/>
        <rFont val="Tahoma"/>
        <family val="2"/>
      </rPr>
      <t>1)</t>
    </r>
  </si>
  <si>
    <t>musí souhlasit na stipendijní fond v tab 2.3</t>
  </si>
  <si>
    <t>účelově určené dary § 18 odst. 9 a) zák. č. 111/1998 Sb.(dále jen zákona)</t>
  </si>
  <si>
    <t>účelově určené prostředky na VaV kapitoly 333-MŠMT, § 18 odst. 10 zákona</t>
  </si>
  <si>
    <t>účelově určené prostředky z jiné podpory z veřejných prostředků § 18 odst. 10 zákona</t>
  </si>
  <si>
    <t>a+f</t>
  </si>
  <si>
    <t>Běžné příspěvky a dotace mimo VaV z kap. MŠMT, řádek 4 až 28</t>
  </si>
  <si>
    <t>na výzkum., vývoj. a inovační činnost podle zvl.právního předpisu § 91 odst. 2 písm. c)</t>
  </si>
  <si>
    <t>v případě tíživé sociální situace studenta dle § 91 odst. 2 písm. d)</t>
  </si>
  <si>
    <t>v případech zvláštního zřetele hodných dle § 91 odst. 2 písm. e)</t>
  </si>
  <si>
    <t>Převod do fondu účelově určených prostředků</t>
  </si>
  <si>
    <t>všechny údaje s plusovým znaménkem</t>
  </si>
  <si>
    <t xml:space="preserve">            32.Poskytnuté členské příspěvky</t>
  </si>
  <si>
    <t xml:space="preserve">     VIII.Daň z příjmů celkem</t>
  </si>
  <si>
    <t>ř.41</t>
  </si>
  <si>
    <t xml:space="preserve">            33.Dodatečné odvody daně z příjmů</t>
  </si>
  <si>
    <t>Náklady celkem</t>
  </si>
  <si>
    <t xml:space="preserve">ř.1+6+11+17+21+ 30+37+40 </t>
  </si>
  <si>
    <t xml:space="preserve">            Vnitroorganizační náklady</t>
  </si>
  <si>
    <t>143</t>
  </si>
  <si>
    <t>Náklady celkem včetně vnitroorganizačních nákladů</t>
  </si>
  <si>
    <t>ř. 42+143</t>
  </si>
  <si>
    <t>144</t>
  </si>
  <si>
    <t>B. Výnosy</t>
  </si>
  <si>
    <t xml:space="preserve">        I.Tržby za vlastní výkony a za zboží celkem</t>
  </si>
  <si>
    <t>ř.44 až 46</t>
  </si>
  <si>
    <t xml:space="preserve">             1.Tržby za vlastní výrobky</t>
  </si>
  <si>
    <t xml:space="preserve">             2.Tržby z prodeje služeb</t>
  </si>
  <si>
    <t xml:space="preserve">             3.Tržby za prodané zboží</t>
  </si>
  <si>
    <t xml:space="preserve">       II.Změny stavu vnitroorganizačních zásob celkem</t>
  </si>
  <si>
    <t>ř.48 až 51</t>
  </si>
  <si>
    <t xml:space="preserve">             4.Změna stavu zásob nedokončené výroby</t>
  </si>
  <si>
    <t xml:space="preserve">             5.Změna stavu zásob polotovarů</t>
  </si>
  <si>
    <t xml:space="preserve">             6.Změna stavu zásob výrobků</t>
  </si>
  <si>
    <t xml:space="preserve">             7.Změna stavu zvířat</t>
  </si>
  <si>
    <t xml:space="preserve">       III.Aktivace celkem</t>
  </si>
  <si>
    <t>ř.53 až 56</t>
  </si>
  <si>
    <t xml:space="preserve">             8.Aktivace materiálu a zboží</t>
  </si>
  <si>
    <t xml:space="preserve">             9.Aktivace vnitroorganizačních služeb</t>
  </si>
  <si>
    <t xml:space="preserve">             10.Aktivace dlouhodobého nehmotného majetku</t>
  </si>
  <si>
    <t xml:space="preserve">             11.Aktivace dlouhodobého hmotného majetku</t>
  </si>
  <si>
    <t xml:space="preserve">       IV.Ostatní výnosy celkem</t>
  </si>
  <si>
    <t>ř.58 až 64</t>
  </si>
  <si>
    <t xml:space="preserve">             12.Smluvní pokuty a úroky z prodlení</t>
  </si>
  <si>
    <t xml:space="preserve">             13.Ostatní pokuty a penále</t>
  </si>
  <si>
    <t xml:space="preserve">             14.Platby za odepsané pohledávky</t>
  </si>
  <si>
    <t xml:space="preserve">             15.Úroky</t>
  </si>
  <si>
    <t xml:space="preserve">             16.Kursové zisky</t>
  </si>
  <si>
    <t xml:space="preserve">             17.Zúčtování fondů</t>
  </si>
  <si>
    <t xml:space="preserve">             18.Jiné ostatní výnosy</t>
  </si>
  <si>
    <t xml:space="preserve">       V.Tržby z prodeje majetku,zúčtování rezerv a opr.položek celkem</t>
  </si>
  <si>
    <t>ř.66 až 72</t>
  </si>
  <si>
    <t xml:space="preserve">             19.Tržby z prodeje dlouhodobého nehmot. a hmot. majetku</t>
  </si>
  <si>
    <t xml:space="preserve">             20.Tržby z prodeje cenných papírů a podílů</t>
  </si>
  <si>
    <t xml:space="preserve">             21.Tržby z prodeje materiálu</t>
  </si>
  <si>
    <t xml:space="preserve">             22.Výnosy z krátkodobého finančního majetku</t>
  </si>
  <si>
    <t xml:space="preserve">             23.Zúčtování rezerv</t>
  </si>
  <si>
    <t xml:space="preserve">             24.Výnosy z dlouhodobého finančního majetku</t>
  </si>
  <si>
    <t xml:space="preserve">             25.Zúčtování opravných položek</t>
  </si>
  <si>
    <t xml:space="preserve">      VI.Přijaté příspěvky celkem</t>
  </si>
  <si>
    <t>ř.74 až 76</t>
  </si>
  <si>
    <t xml:space="preserve">             26.Přijaté příspěvky zúčtované mezi organizačními složkami</t>
  </si>
  <si>
    <t xml:space="preserve">             27.Přijaté příspěvky (dary)</t>
  </si>
  <si>
    <t xml:space="preserve">             28.Přijaté členské příspěvky</t>
  </si>
  <si>
    <t xml:space="preserve">      VII.Provozní dotace celkem</t>
  </si>
  <si>
    <t>ř.78</t>
  </si>
  <si>
    <t xml:space="preserve">             29.Provozní dotace</t>
  </si>
  <si>
    <t>Výnosy celkem</t>
  </si>
  <si>
    <t>ř.43+47+52+57+65+73+77</t>
  </si>
  <si>
    <t xml:space="preserve">             Vnitroorganizační výnosy </t>
  </si>
  <si>
    <t>180</t>
  </si>
  <si>
    <t xml:space="preserve">             Vnitroorganizační dotace</t>
  </si>
  <si>
    <t>181</t>
  </si>
  <si>
    <t>Výnosy celkem včetně vnitroorganizačních výnosů</t>
  </si>
  <si>
    <t>ř.79+180</t>
  </si>
  <si>
    <t>182</t>
  </si>
  <si>
    <t>C. Výsledek hospodaření před zdaněním</t>
  </si>
  <si>
    <t>ř.79 - 42</t>
  </si>
  <si>
    <t xml:space="preserve">             34.Daň z příjmů</t>
  </si>
  <si>
    <t>D. Výsledek hospodaření po zdanění</t>
  </si>
  <si>
    <t>ř.80 - 81</t>
  </si>
  <si>
    <t xml:space="preserve">     Výsledek hospodaření před zdaněním</t>
  </si>
  <si>
    <t>ř.80/1+2</t>
  </si>
  <si>
    <t xml:space="preserve">     Výsledek hospodaření po zdanění</t>
  </si>
  <si>
    <t>ř.82/1+2</t>
  </si>
  <si>
    <r>
      <t xml:space="preserve"> Příloha č.2 k vyhlášce č. </t>
    </r>
    <r>
      <rPr>
        <b/>
        <sz val="8"/>
        <rFont val="Tahoma"/>
        <family val="2"/>
      </rPr>
      <t>504/2002 Sb.</t>
    </r>
    <r>
      <rPr>
        <sz val="8"/>
        <rFont val="Tahoma"/>
        <family val="2"/>
      </rPr>
      <t xml:space="preserve"> ve znění pozdějších předpisů</t>
    </r>
  </si>
  <si>
    <r>
      <t>účet/součet</t>
    </r>
    <r>
      <rPr>
        <b/>
        <vertAlign val="superscript"/>
        <sz val="7"/>
        <rFont val="Tahoma"/>
        <family val="2"/>
      </rPr>
      <t>1)</t>
    </r>
  </si>
  <si>
    <t>Tabulka 1.3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</si>
</sst>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0"/>
    <numFmt numFmtId="167" formatCode="0.000"/>
  </numFmts>
  <fonts count="29">
    <font>
      <sz val="8"/>
      <name val="Tahoma"/>
      <family val="0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u val="single"/>
      <sz val="8"/>
      <name val="Tahoma"/>
      <family val="2"/>
    </font>
    <font>
      <i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0"/>
    </font>
    <font>
      <sz val="10"/>
      <name val="Arial CE"/>
      <family val="0"/>
    </font>
    <font>
      <sz val="8"/>
      <color indexed="53"/>
      <name val="Tahoma"/>
      <family val="2"/>
    </font>
    <font>
      <b/>
      <i/>
      <sz val="8"/>
      <name val="Tahoma"/>
      <family val="2"/>
    </font>
    <font>
      <sz val="8"/>
      <name val="Arial CE"/>
      <family val="0"/>
    </font>
    <font>
      <b/>
      <vertAlign val="superscript"/>
      <sz val="7"/>
      <name val="Tahoma"/>
      <family val="2"/>
    </font>
    <font>
      <vertAlign val="superscript"/>
      <sz val="7"/>
      <name val="Tahoma"/>
      <family val="2"/>
    </font>
    <font>
      <sz val="8"/>
      <color indexed="48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vertAlign val="superscript"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7"/>
      <name val="Tahoma"/>
      <family val="2"/>
    </font>
    <font>
      <vertAlign val="superscript"/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wrapText="1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 applyProtection="1">
      <alignment/>
      <protection locked="0"/>
    </xf>
    <xf numFmtId="3" fontId="0" fillId="2" borderId="11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2" borderId="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3" fontId="0" fillId="2" borderId="24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2" borderId="27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Border="1" applyAlignment="1">
      <alignment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3" fontId="0" fillId="2" borderId="30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>
      <alignment/>
    </xf>
    <xf numFmtId="0" fontId="0" fillId="2" borderId="29" xfId="0" applyFont="1" applyFill="1" applyBorder="1" applyAlignment="1" applyProtection="1">
      <alignment horizontal="left" vertical="center" wrapText="1"/>
      <protection locked="0"/>
    </xf>
    <xf numFmtId="3" fontId="0" fillId="2" borderId="31" xfId="0" applyNumberFormat="1" applyFont="1" applyFill="1" applyBorder="1" applyAlignment="1" applyProtection="1">
      <alignment/>
      <protection locked="0"/>
    </xf>
    <xf numFmtId="3" fontId="0" fillId="2" borderId="32" xfId="0" applyNumberFormat="1" applyFont="1" applyFill="1" applyBorder="1" applyAlignment="1" applyProtection="1">
      <alignment/>
      <protection locked="0"/>
    </xf>
    <xf numFmtId="3" fontId="1" fillId="0" borderId="3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0" fillId="2" borderId="34" xfId="0" applyNumberFormat="1" applyFont="1" applyFill="1" applyBorder="1" applyAlignment="1" applyProtection="1">
      <alignment/>
      <protection locked="0"/>
    </xf>
    <xf numFmtId="3" fontId="0" fillId="2" borderId="35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Border="1" applyAlignment="1">
      <alignment/>
    </xf>
    <xf numFmtId="3" fontId="0" fillId="0" borderId="19" xfId="0" applyNumberFormat="1" applyFont="1" applyBorder="1" applyAlignment="1" applyProtection="1">
      <alignment/>
      <protection/>
    </xf>
    <xf numFmtId="3" fontId="1" fillId="0" borderId="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3" fontId="0" fillId="2" borderId="41" xfId="0" applyNumberFormat="1" applyFont="1" applyFill="1" applyBorder="1" applyAlignment="1" applyProtection="1">
      <alignment/>
      <protection locked="0"/>
    </xf>
    <xf numFmtId="3" fontId="0" fillId="2" borderId="42" xfId="0" applyNumberFormat="1" applyFont="1" applyFill="1" applyBorder="1" applyAlignment="1" applyProtection="1">
      <alignment/>
      <protection locked="0"/>
    </xf>
    <xf numFmtId="3" fontId="1" fillId="0" borderId="42" xfId="0" applyNumberFormat="1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2" borderId="45" xfId="0" applyNumberFormat="1" applyFont="1" applyFill="1" applyBorder="1" applyAlignment="1" applyProtection="1">
      <alignment/>
      <protection locked="0"/>
    </xf>
    <xf numFmtId="3" fontId="0" fillId="2" borderId="46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Font="1" applyAlignment="1">
      <alignment horizontal="justify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3" fontId="0" fillId="2" borderId="52" xfId="0" applyNumberFormat="1" applyFont="1" applyFill="1" applyBorder="1" applyAlignment="1" applyProtection="1">
      <alignment/>
      <protection locked="0"/>
    </xf>
    <xf numFmtId="3" fontId="1" fillId="0" borderId="5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0" fillId="2" borderId="51" xfId="0" applyNumberFormat="1" applyFont="1" applyFill="1" applyBorder="1" applyAlignment="1" applyProtection="1">
      <alignment/>
      <protection locked="0"/>
    </xf>
    <xf numFmtId="3" fontId="0" fillId="2" borderId="55" xfId="0" applyNumberFormat="1" applyFont="1" applyFill="1" applyBorder="1" applyAlignment="1" applyProtection="1">
      <alignment/>
      <protection locked="0"/>
    </xf>
    <xf numFmtId="3" fontId="0" fillId="2" borderId="5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0" fontId="0" fillId="2" borderId="40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3" fontId="0" fillId="2" borderId="7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Border="1" applyAlignment="1">
      <alignment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/>
    </xf>
    <xf numFmtId="0" fontId="0" fillId="2" borderId="49" xfId="0" applyFont="1" applyFill="1" applyBorder="1" applyAlignment="1" applyProtection="1">
      <alignment vertical="center"/>
      <protection locked="0"/>
    </xf>
    <xf numFmtId="3" fontId="0" fillId="0" borderId="39" xfId="0" applyNumberFormat="1" applyFont="1" applyBorder="1" applyAlignment="1" applyProtection="1">
      <alignment horizontal="right" vertical="center" wrapText="1"/>
      <protection hidden="1"/>
    </xf>
    <xf numFmtId="3" fontId="0" fillId="0" borderId="58" xfId="0" applyNumberFormat="1" applyFont="1" applyBorder="1" applyAlignment="1" applyProtection="1">
      <alignment horizontal="right" vertical="center" wrapText="1"/>
      <protection hidden="1"/>
    </xf>
    <xf numFmtId="3" fontId="0" fillId="2" borderId="24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59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 applyProtection="1">
      <alignment horizontal="justify" vertical="center" wrapText="1"/>
      <protection/>
    </xf>
    <xf numFmtId="0" fontId="0" fillId="0" borderId="30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1" fillId="3" borderId="38" xfId="0" applyFont="1" applyFill="1" applyBorder="1" applyAlignment="1" applyProtection="1">
      <alignment horizontal="center"/>
      <protection/>
    </xf>
    <xf numFmtId="0" fontId="0" fillId="0" borderId="44" xfId="0" applyFont="1" applyBorder="1" applyAlignment="1">
      <alignment/>
    </xf>
    <xf numFmtId="0" fontId="1" fillId="3" borderId="44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0" fillId="2" borderId="23" xfId="0" applyNumberFormat="1" applyFont="1" applyFill="1" applyBorder="1" applyAlignment="1" applyProtection="1">
      <alignment vertical="center" wrapText="1"/>
      <protection locked="0"/>
    </xf>
    <xf numFmtId="3" fontId="0" fillId="2" borderId="30" xfId="0" applyNumberFormat="1" applyFont="1" applyFill="1" applyBorder="1" applyAlignment="1" applyProtection="1">
      <alignment vertical="center" wrapText="1"/>
      <protection locked="0"/>
    </xf>
    <xf numFmtId="3" fontId="0" fillId="2" borderId="1" xfId="0" applyNumberFormat="1" applyFont="1" applyFill="1" applyBorder="1" applyAlignment="1" applyProtection="1">
      <alignment vertical="center" wrapText="1"/>
      <protection locked="0"/>
    </xf>
    <xf numFmtId="3" fontId="0" fillId="2" borderId="31" xfId="0" applyNumberFormat="1" applyFont="1" applyFill="1" applyBorder="1" applyAlignment="1" applyProtection="1">
      <alignment vertical="center" wrapText="1"/>
      <protection locked="0"/>
    </xf>
    <xf numFmtId="3" fontId="0" fillId="2" borderId="3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 wrapText="1"/>
      <protection/>
    </xf>
    <xf numFmtId="3" fontId="0" fillId="0" borderId="28" xfId="0" applyNumberFormat="1" applyFont="1" applyBorder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3" fontId="0" fillId="0" borderId="39" xfId="0" applyNumberFormat="1" applyFont="1" applyBorder="1" applyAlignment="1" applyProtection="1">
      <alignment vertical="center" wrapText="1"/>
      <protection/>
    </xf>
    <xf numFmtId="3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 wrapText="1"/>
      <protection/>
    </xf>
    <xf numFmtId="3" fontId="0" fillId="0" borderId="5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/>
      <protection/>
    </xf>
    <xf numFmtId="164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3" borderId="1" xfId="0" applyNumberFormat="1" applyFont="1" applyFill="1" applyBorder="1" applyAlignment="1" applyProtection="1">
      <alignment horizontal="right" vertical="center"/>
      <protection/>
    </xf>
    <xf numFmtId="165" fontId="0" fillId="0" borderId="1" xfId="0" applyNumberFormat="1" applyFont="1" applyBorder="1" applyAlignment="1" applyProtection="1">
      <alignment horizontal="right" vertical="center"/>
      <protection/>
    </xf>
    <xf numFmtId="165" fontId="0" fillId="3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justify"/>
      <protection/>
    </xf>
    <xf numFmtId="3" fontId="0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166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1" fillId="2" borderId="14" xfId="0" applyNumberFormat="1" applyFont="1" applyFill="1" applyBorder="1" applyAlignment="1" applyProtection="1">
      <alignment vertical="center"/>
      <protection locked="0"/>
    </xf>
    <xf numFmtId="0" fontId="0" fillId="0" borderId="52" xfId="0" applyFont="1" applyBorder="1" applyAlignment="1">
      <alignment/>
    </xf>
    <xf numFmtId="3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/>
    </xf>
    <xf numFmtId="3" fontId="0" fillId="2" borderId="39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Alignment="1">
      <alignment horizontal="right"/>
    </xf>
    <xf numFmtId="3" fontId="0" fillId="2" borderId="1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 wrapText="1"/>
      <protection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right" wrapText="1"/>
    </xf>
    <xf numFmtId="0" fontId="0" fillId="0" borderId="30" xfId="0" applyFont="1" applyFill="1" applyBorder="1" applyAlignment="1" applyProtection="1">
      <alignment horizontal="left"/>
      <protection/>
    </xf>
    <xf numFmtId="0" fontId="0" fillId="2" borderId="30" xfId="0" applyFont="1" applyFill="1" applyBorder="1" applyAlignment="1" applyProtection="1">
      <alignment horizontal="justify" wrapText="1"/>
      <protection locked="0"/>
    </xf>
    <xf numFmtId="0" fontId="0" fillId="2" borderId="30" xfId="0" applyFont="1" applyFill="1" applyBorder="1" applyAlignment="1" applyProtection="1">
      <alignment horizontal="left" wrapText="1"/>
      <protection locked="0"/>
    </xf>
    <xf numFmtId="3" fontId="1" fillId="0" borderId="1" xfId="0" applyNumberFormat="1" applyFont="1" applyFill="1" applyBorder="1" applyAlignment="1" applyProtection="1">
      <alignment horizontal="right" wrapText="1"/>
      <protection/>
    </xf>
    <xf numFmtId="0" fontId="0" fillId="0" borderId="30" xfId="0" applyFont="1" applyFill="1" applyBorder="1" applyAlignment="1" applyProtection="1">
      <alignment horizontal="justify" wrapText="1"/>
      <protection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 applyProtection="1">
      <alignment vertical="center"/>
      <protection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vertical="top" wrapText="1"/>
      <protection/>
    </xf>
    <xf numFmtId="3" fontId="0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3" fontId="1" fillId="2" borderId="9" xfId="0" applyNumberFormat="1" applyFont="1" applyFill="1" applyBorder="1" applyAlignment="1" applyProtection="1">
      <alignment vertical="center"/>
      <protection locked="0"/>
    </xf>
    <xf numFmtId="0" fontId="0" fillId="0" borderId="51" xfId="0" applyFont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66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1" fillId="0" borderId="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3" fontId="0" fillId="2" borderId="28" xfId="0" applyNumberFormat="1" applyFont="1" applyFill="1" applyBorder="1" applyAlignment="1" applyProtection="1">
      <alignment vertical="center"/>
      <protection locked="0"/>
    </xf>
    <xf numFmtId="3" fontId="0" fillId="0" borderId="24" xfId="22" applyNumberFormat="1" applyFont="1" applyBorder="1" applyAlignment="1" applyProtection="1">
      <alignment vertical="center"/>
      <protection hidden="1"/>
    </xf>
    <xf numFmtId="3" fontId="0" fillId="0" borderId="28" xfId="22" applyNumberFormat="1" applyFont="1" applyBorder="1" applyAlignment="1" applyProtection="1">
      <alignment vertical="center"/>
      <protection hidden="1"/>
    </xf>
    <xf numFmtId="3" fontId="1" fillId="0" borderId="11" xfId="22" applyNumberFormat="1" applyFont="1" applyBorder="1" applyAlignment="1" applyProtection="1">
      <alignment vertical="center"/>
      <protection hidden="1"/>
    </xf>
    <xf numFmtId="3" fontId="0" fillId="0" borderId="51" xfId="22" applyNumberFormat="1" applyFont="1" applyBorder="1" applyAlignment="1" applyProtection="1">
      <alignment vertical="center"/>
      <protection hidden="1"/>
    </xf>
    <xf numFmtId="3" fontId="0" fillId="0" borderId="52" xfId="22" applyNumberFormat="1" applyFont="1" applyBorder="1" applyAlignment="1" applyProtection="1">
      <alignment vertical="center"/>
      <protection hidden="1"/>
    </xf>
    <xf numFmtId="3" fontId="0" fillId="0" borderId="9" xfId="22" applyNumberFormat="1" applyFont="1" applyBorder="1" applyAlignment="1" applyProtection="1">
      <alignment vertical="center"/>
      <protection hidden="1"/>
    </xf>
    <xf numFmtId="3" fontId="0" fillId="0" borderId="61" xfId="22" applyNumberFormat="1" applyFont="1" applyBorder="1" applyAlignment="1" applyProtection="1">
      <alignment vertical="center"/>
      <protection hidden="1"/>
    </xf>
    <xf numFmtId="3" fontId="0" fillId="0" borderId="68" xfId="22" applyNumberFormat="1" applyFont="1" applyBorder="1" applyAlignment="1" applyProtection="1">
      <alignment vertical="center"/>
      <protection hidden="1"/>
    </xf>
    <xf numFmtId="3" fontId="0" fillId="0" borderId="69" xfId="22" applyNumberFormat="1" applyFont="1" applyBorder="1" applyAlignment="1" applyProtection="1">
      <alignment vertical="center"/>
      <protection hidden="1"/>
    </xf>
    <xf numFmtId="3" fontId="0" fillId="0" borderId="47" xfId="22" applyNumberFormat="1" applyFont="1" applyBorder="1" applyAlignment="1" applyProtection="1">
      <alignment vertical="center"/>
      <protection hidden="1"/>
    </xf>
    <xf numFmtId="3" fontId="0" fillId="0" borderId="6" xfId="22" applyNumberFormat="1" applyFont="1" applyBorder="1" applyAlignment="1" applyProtection="1">
      <alignment vertical="center"/>
      <protection hidden="1"/>
    </xf>
    <xf numFmtId="3" fontId="0" fillId="0" borderId="26" xfId="22" applyNumberFormat="1" applyFont="1" applyBorder="1" applyAlignment="1" applyProtection="1">
      <alignment vertical="center"/>
      <protection hidden="1"/>
    </xf>
    <xf numFmtId="3" fontId="0" fillId="0" borderId="70" xfId="22" applyNumberFormat="1" applyFont="1" applyBorder="1" applyAlignment="1" applyProtection="1">
      <alignment vertical="center"/>
      <protection hidden="1"/>
    </xf>
    <xf numFmtId="3" fontId="0" fillId="2" borderId="51" xfId="22" applyNumberFormat="1" applyFont="1" applyFill="1" applyBorder="1" applyAlignment="1" applyProtection="1">
      <alignment vertical="center"/>
      <protection locked="0"/>
    </xf>
    <xf numFmtId="3" fontId="0" fillId="2" borderId="52" xfId="22" applyNumberFormat="1" applyFont="1" applyFill="1" applyBorder="1" applyAlignment="1" applyProtection="1">
      <alignment vertical="center"/>
      <protection locked="0"/>
    </xf>
    <xf numFmtId="3" fontId="0" fillId="2" borderId="9" xfId="22" applyNumberFormat="1" applyFont="1" applyFill="1" applyBorder="1" applyAlignment="1" applyProtection="1">
      <alignment vertical="center"/>
      <protection locked="0"/>
    </xf>
    <xf numFmtId="3" fontId="0" fillId="2" borderId="61" xfId="22" applyNumberFormat="1" applyFont="1" applyFill="1" applyBorder="1" applyAlignment="1" applyProtection="1">
      <alignment vertical="center"/>
      <protection locked="0"/>
    </xf>
    <xf numFmtId="3" fontId="0" fillId="2" borderId="24" xfId="22" applyNumberFormat="1" applyFont="1" applyFill="1" applyBorder="1" applyAlignment="1" applyProtection="1">
      <alignment vertical="center"/>
      <protection locked="0"/>
    </xf>
    <xf numFmtId="3" fontId="0" fillId="2" borderId="28" xfId="22" applyNumberFormat="1" applyFont="1" applyFill="1" applyBorder="1" applyAlignment="1" applyProtection="1">
      <alignment vertical="center"/>
      <protection locked="0"/>
    </xf>
    <xf numFmtId="3" fontId="0" fillId="2" borderId="55" xfId="22" applyNumberFormat="1" applyFont="1" applyFill="1" applyBorder="1" applyAlignment="1" applyProtection="1">
      <alignment vertical="center"/>
      <protection locked="0"/>
    </xf>
    <xf numFmtId="3" fontId="0" fillId="2" borderId="1" xfId="22" applyNumberFormat="1" applyFont="1" applyFill="1" applyBorder="1" applyAlignment="1" applyProtection="1">
      <alignment vertical="center"/>
      <protection locked="0"/>
    </xf>
    <xf numFmtId="3" fontId="0" fillId="2" borderId="39" xfId="22" applyNumberFormat="1" applyFont="1" applyFill="1" applyBorder="1" applyAlignment="1" applyProtection="1">
      <alignment vertical="center"/>
      <protection locked="0"/>
    </xf>
    <xf numFmtId="3" fontId="0" fillId="2" borderId="56" xfId="22" applyNumberFormat="1" applyFont="1" applyFill="1" applyBorder="1" applyAlignment="1" applyProtection="1">
      <alignment vertical="center"/>
      <protection locked="0"/>
    </xf>
    <xf numFmtId="3" fontId="0" fillId="2" borderId="42" xfId="22" applyNumberFormat="1" applyFont="1" applyFill="1" applyBorder="1" applyAlignment="1" applyProtection="1">
      <alignment vertical="center"/>
      <protection locked="0"/>
    </xf>
    <xf numFmtId="3" fontId="0" fillId="2" borderId="54" xfId="22" applyNumberFormat="1" applyFont="1" applyFill="1" applyBorder="1" applyAlignment="1" applyProtection="1">
      <alignment vertical="center"/>
      <protection locked="0"/>
    </xf>
    <xf numFmtId="3" fontId="0" fillId="2" borderId="69" xfId="22" applyNumberFormat="1" applyFont="1" applyFill="1" applyBorder="1" applyAlignment="1" applyProtection="1">
      <alignment vertical="center"/>
      <protection locked="0"/>
    </xf>
    <xf numFmtId="3" fontId="0" fillId="2" borderId="47" xfId="22" applyNumberFormat="1" applyFont="1" applyFill="1" applyBorder="1" applyAlignment="1" applyProtection="1">
      <alignment vertical="center"/>
      <protection locked="0"/>
    </xf>
    <xf numFmtId="3" fontId="1" fillId="0" borderId="10" xfId="22" applyNumberFormat="1" applyFont="1" applyBorder="1" applyAlignment="1" applyProtection="1">
      <alignment vertical="center"/>
      <protection hidden="1"/>
    </xf>
    <xf numFmtId="3" fontId="1" fillId="0" borderId="14" xfId="22" applyNumberFormat="1" applyFont="1" applyBorder="1" applyAlignment="1" applyProtection="1">
      <alignment vertical="center"/>
      <protection hidden="1"/>
    </xf>
    <xf numFmtId="3" fontId="1" fillId="0" borderId="16" xfId="22" applyNumberFormat="1" applyFont="1" applyBorder="1" applyAlignment="1" applyProtection="1">
      <alignment vertical="center"/>
      <protection hidden="1"/>
    </xf>
    <xf numFmtId="0" fontId="1" fillId="0" borderId="0" xfId="22" applyFont="1" applyAlignment="1" applyProtection="1">
      <alignment vertical="center"/>
      <protection/>
    </xf>
    <xf numFmtId="0" fontId="0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0" fillId="0" borderId="30" xfId="22" applyFont="1" applyBorder="1" applyAlignment="1" applyProtection="1">
      <alignment horizontal="center" vertical="center" wrapText="1"/>
      <protection/>
    </xf>
    <xf numFmtId="0" fontId="0" fillId="0" borderId="55" xfId="22" applyFont="1" applyBorder="1" applyAlignment="1" applyProtection="1">
      <alignment horizontal="center" vertical="center" wrapText="1"/>
      <protection/>
    </xf>
    <xf numFmtId="0" fontId="0" fillId="0" borderId="1" xfId="22" applyFont="1" applyBorder="1" applyAlignment="1" applyProtection="1">
      <alignment horizontal="center" vertical="center" wrapText="1"/>
      <protection/>
    </xf>
    <xf numFmtId="0" fontId="0" fillId="0" borderId="39" xfId="22" applyFont="1" applyBorder="1" applyAlignment="1" applyProtection="1">
      <alignment horizontal="center" vertical="center" wrapText="1"/>
      <protection/>
    </xf>
    <xf numFmtId="0" fontId="10" fillId="0" borderId="41" xfId="22" applyFont="1" applyBorder="1" applyAlignment="1" applyProtection="1">
      <alignment horizontal="center" vertical="center"/>
      <protection/>
    </xf>
    <xf numFmtId="0" fontId="10" fillId="0" borderId="42" xfId="22" applyFont="1" applyBorder="1" applyAlignment="1" applyProtection="1">
      <alignment horizontal="center" vertical="center"/>
      <protection/>
    </xf>
    <xf numFmtId="0" fontId="10" fillId="0" borderId="54" xfId="22" applyFont="1" applyBorder="1" applyAlignment="1" applyProtection="1">
      <alignment horizontal="center" vertical="center"/>
      <protection/>
    </xf>
    <xf numFmtId="0" fontId="10" fillId="0" borderId="56" xfId="22" applyFont="1" applyBorder="1" applyAlignment="1" applyProtection="1">
      <alignment horizontal="center" vertical="center"/>
      <protection/>
    </xf>
    <xf numFmtId="0" fontId="10" fillId="0" borderId="43" xfId="22" applyFont="1" applyBorder="1" applyAlignment="1" applyProtection="1">
      <alignment horizontal="center" vertical="center"/>
      <protection/>
    </xf>
    <xf numFmtId="0" fontId="10" fillId="0" borderId="68" xfId="22" applyFont="1" applyBorder="1" applyAlignment="1" applyProtection="1">
      <alignment horizontal="center" vertical="center"/>
      <protection/>
    </xf>
    <xf numFmtId="0" fontId="10" fillId="0" borderId="69" xfId="22" applyFont="1" applyBorder="1" applyAlignment="1" applyProtection="1">
      <alignment horizontal="center" vertical="center"/>
      <protection/>
    </xf>
    <xf numFmtId="0" fontId="10" fillId="0" borderId="47" xfId="22" applyFont="1" applyBorder="1" applyAlignment="1" applyProtection="1">
      <alignment horizontal="center" vertical="center"/>
      <protection/>
    </xf>
    <xf numFmtId="0" fontId="10" fillId="0" borderId="44" xfId="22" applyFont="1" applyBorder="1" applyAlignment="1" applyProtection="1">
      <alignment horizontal="center" vertical="center"/>
      <protection/>
    </xf>
    <xf numFmtId="0" fontId="0" fillId="0" borderId="61" xfId="22" applyFont="1" applyBorder="1" applyAlignment="1" applyProtection="1">
      <alignment vertical="center"/>
      <protection/>
    </xf>
    <xf numFmtId="0" fontId="0" fillId="0" borderId="56" xfId="22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0" fillId="2" borderId="28" xfId="22" applyFont="1" applyFill="1" applyBorder="1" applyAlignment="1" applyProtection="1">
      <alignment horizontal="center" vertical="center" wrapText="1"/>
      <protection locked="0"/>
    </xf>
    <xf numFmtId="0" fontId="0" fillId="2" borderId="39" xfId="22" applyFont="1" applyFill="1" applyBorder="1" applyAlignment="1" applyProtection="1">
      <alignment horizontal="center" vertical="center" wrapText="1"/>
      <protection locked="0"/>
    </xf>
    <xf numFmtId="0" fontId="0" fillId="2" borderId="54" xfId="22" applyFont="1" applyFill="1" applyBorder="1" applyAlignment="1" applyProtection="1">
      <alignment horizontal="center" vertical="center" wrapText="1"/>
      <protection locked="0"/>
    </xf>
    <xf numFmtId="0" fontId="0" fillId="2" borderId="24" xfId="22" applyNumberFormat="1" applyFont="1" applyFill="1" applyBorder="1" applyAlignment="1" applyProtection="1">
      <alignment horizontal="left" vertical="center"/>
      <protection locked="0"/>
    </xf>
    <xf numFmtId="0" fontId="0" fillId="2" borderId="1" xfId="22" applyNumberFormat="1" applyFont="1" applyFill="1" applyBorder="1" applyAlignment="1" applyProtection="1">
      <alignment horizontal="left" vertical="center"/>
      <protection locked="0"/>
    </xf>
    <xf numFmtId="0" fontId="0" fillId="2" borderId="42" xfId="22" applyNumberFormat="1" applyFont="1" applyFill="1" applyBorder="1" applyAlignment="1" applyProtection="1">
      <alignment horizontal="left" vertical="center"/>
      <protection locked="0"/>
    </xf>
    <xf numFmtId="3" fontId="0" fillId="2" borderId="28" xfId="22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2" borderId="1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3" fontId="0" fillId="2" borderId="37" xfId="0" applyNumberFormat="1" applyFont="1" applyFill="1" applyBorder="1" applyAlignment="1" applyProtection="1">
      <alignment vertical="center"/>
      <protection locked="0"/>
    </xf>
    <xf numFmtId="3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37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0" fillId="2" borderId="37" xfId="0" applyFont="1" applyFill="1" applyBorder="1" applyAlignment="1" applyProtection="1">
      <alignment vertical="center"/>
      <protection locked="0"/>
    </xf>
    <xf numFmtId="0" fontId="0" fillId="2" borderId="42" xfId="0" applyFont="1" applyFill="1" applyBorder="1" applyAlignment="1" applyProtection="1">
      <alignment vertical="center"/>
      <protection locked="0"/>
    </xf>
    <xf numFmtId="3" fontId="0" fillId="2" borderId="42" xfId="0" applyNumberFormat="1" applyFont="1" applyFill="1" applyBorder="1" applyAlignment="1" applyProtection="1">
      <alignment vertical="center"/>
      <protection locked="0"/>
    </xf>
    <xf numFmtId="3" fontId="0" fillId="2" borderId="4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3" fontId="0" fillId="0" borderId="52" xfId="0" applyNumberFormat="1" applyFont="1" applyBorder="1" applyAlignment="1" applyProtection="1">
      <alignment vertical="center"/>
      <protection/>
    </xf>
    <xf numFmtId="3" fontId="0" fillId="0" borderId="9" xfId="0" applyNumberFormat="1" applyFon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vertical="center"/>
      <protection/>
    </xf>
    <xf numFmtId="3" fontId="0" fillId="0" borderId="3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59" xfId="0" applyFont="1" applyBorder="1" applyAlignment="1" applyProtection="1">
      <alignment vertical="center"/>
      <protection/>
    </xf>
    <xf numFmtId="3" fontId="0" fillId="0" borderId="37" xfId="0" applyNumberFormat="1" applyFont="1" applyBorder="1" applyAlignment="1" applyProtection="1">
      <alignment vertical="center"/>
      <protection/>
    </xf>
    <xf numFmtId="3" fontId="0" fillId="0" borderId="42" xfId="0" applyNumberFormat="1" applyFont="1" applyBorder="1" applyAlignment="1" applyProtection="1">
      <alignment vertical="center"/>
      <protection/>
    </xf>
    <xf numFmtId="3" fontId="0" fillId="0" borderId="54" xfId="0" applyNumberFormat="1" applyFont="1" applyBorder="1" applyAlignment="1" applyProtection="1">
      <alignment vertical="center"/>
      <protection/>
    </xf>
    <xf numFmtId="3" fontId="0" fillId="2" borderId="42" xfId="0" applyNumberFormat="1" applyFont="1" applyFill="1" applyBorder="1" applyAlignment="1" applyProtection="1">
      <alignment horizontal="center" vertical="center"/>
      <protection locked="0"/>
    </xf>
    <xf numFmtId="3" fontId="0" fillId="2" borderId="43" xfId="0" applyNumberFormat="1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2" borderId="38" xfId="0" applyFont="1" applyFill="1" applyBorder="1" applyAlignment="1" applyProtection="1">
      <alignment vertical="center"/>
      <protection locked="0"/>
    </xf>
    <xf numFmtId="0" fontId="0" fillId="2" borderId="72" xfId="0" applyFont="1" applyFill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3" fontId="0" fillId="2" borderId="6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8" xfId="0" applyNumberFormat="1" applyFont="1" applyBorder="1" applyAlignment="1" applyProtection="1">
      <alignment horizontal="right" vertical="center" wrapText="1"/>
      <protection/>
    </xf>
    <xf numFmtId="3" fontId="0" fillId="2" borderId="55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7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6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7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3" fontId="0" fillId="0" borderId="39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3" fontId="0" fillId="0" borderId="14" xfId="0" applyNumberFormat="1" applyFont="1" applyBorder="1" applyAlignment="1" applyProtection="1">
      <alignment horizontal="right" vertical="center" wrapText="1"/>
      <protection/>
    </xf>
    <xf numFmtId="0" fontId="1" fillId="5" borderId="0" xfId="0" applyFont="1" applyFill="1" applyBorder="1" applyAlignment="1">
      <alignment horizontal="left" vertical="center"/>
    </xf>
    <xf numFmtId="0" fontId="5" fillId="5" borderId="0" xfId="21" applyFont="1" applyFill="1" applyBorder="1" applyAlignment="1">
      <alignment horizontal="right"/>
      <protection/>
    </xf>
    <xf numFmtId="0" fontId="0" fillId="5" borderId="0" xfId="0" applyFont="1" applyFill="1" applyBorder="1" applyAlignment="1">
      <alignment horizontal="left"/>
    </xf>
    <xf numFmtId="2" fontId="0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49" fontId="0" fillId="5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49" fontId="21" fillId="0" borderId="23" xfId="0" applyNumberFormat="1" applyFont="1" applyBorder="1" applyAlignment="1">
      <alignment horizontal="center" vertical="top" wrapText="1"/>
    </xf>
    <xf numFmtId="49" fontId="21" fillId="0" borderId="27" xfId="0" applyNumberFormat="1" applyFont="1" applyBorder="1" applyAlignment="1">
      <alignment horizontal="center" vertical="top" wrapText="1"/>
    </xf>
    <xf numFmtId="0" fontId="0" fillId="0" borderId="38" xfId="0" applyFont="1" applyBorder="1" applyAlignment="1">
      <alignment vertical="top" wrapText="1"/>
    </xf>
    <xf numFmtId="49" fontId="0" fillId="0" borderId="30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right"/>
    </xf>
    <xf numFmtId="4" fontId="21" fillId="0" borderId="9" xfId="0" applyNumberFormat="1" applyFont="1" applyBorder="1" applyAlignment="1">
      <alignment horizontal="right"/>
    </xf>
    <xf numFmtId="4" fontId="21" fillId="0" borderId="39" xfId="0" applyNumberFormat="1" applyFont="1" applyBorder="1" applyAlignment="1">
      <alignment horizontal="right"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4" fontId="0" fillId="2" borderId="39" xfId="0" applyNumberFormat="1" applyFont="1" applyFill="1" applyBorder="1" applyAlignment="1" applyProtection="1">
      <alignment horizontal="right"/>
      <protection locked="0"/>
    </xf>
    <xf numFmtId="0" fontId="0" fillId="0" borderId="38" xfId="0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5" fillId="0" borderId="38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49" fontId="0" fillId="0" borderId="41" xfId="0" applyNumberFormat="1" applyFont="1" applyBorder="1" applyAlignment="1">
      <alignment horizontal="center" vertical="top" wrapText="1"/>
    </xf>
    <xf numFmtId="49" fontId="0" fillId="0" borderId="42" xfId="0" applyNumberFormat="1" applyFont="1" applyBorder="1" applyAlignment="1">
      <alignment horizontal="center" vertical="top" wrapText="1"/>
    </xf>
    <xf numFmtId="4" fontId="0" fillId="2" borderId="42" xfId="0" applyNumberFormat="1" applyFont="1" applyFill="1" applyBorder="1" applyAlignment="1" applyProtection="1">
      <alignment horizontal="right"/>
      <protection locked="0"/>
    </xf>
    <xf numFmtId="4" fontId="0" fillId="2" borderId="54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 horizontal="left" vertical="top" wrapText="1"/>
    </xf>
    <xf numFmtId="49" fontId="0" fillId="0" borderId="51" xfId="0" applyNumberFormat="1" applyFont="1" applyBorder="1" applyAlignment="1">
      <alignment horizontal="center" vertical="top" wrapText="1"/>
    </xf>
    <xf numFmtId="49" fontId="0" fillId="0" borderId="52" xfId="0" applyNumberFormat="1" applyFont="1" applyBorder="1" applyAlignment="1">
      <alignment horizontal="center" vertical="top" wrapText="1"/>
    </xf>
    <xf numFmtId="4" fontId="21" fillId="0" borderId="52" xfId="0" applyNumberFormat="1" applyFont="1" applyBorder="1" applyAlignment="1">
      <alignment horizontal="right"/>
    </xf>
    <xf numFmtId="4" fontId="21" fillId="0" borderId="41" xfId="0" applyNumberFormat="1" applyFont="1" applyBorder="1" applyAlignment="1">
      <alignment horizontal="right"/>
    </xf>
    <xf numFmtId="4" fontId="21" fillId="0" borderId="54" xfId="0" applyNumberFormat="1" applyFont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" fontId="21" fillId="0" borderId="24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0" fontId="0" fillId="0" borderId="38" xfId="0" applyFont="1" applyBorder="1" applyAlignment="1">
      <alignment vertical="top"/>
    </xf>
    <xf numFmtId="49" fontId="0" fillId="0" borderId="56" xfId="0" applyNumberFormat="1" applyFont="1" applyBorder="1" applyAlignment="1">
      <alignment horizontal="center" vertical="top" wrapText="1"/>
    </xf>
    <xf numFmtId="4" fontId="21" fillId="0" borderId="4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0" fontId="1" fillId="0" borderId="33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" fontId="21" fillId="0" borderId="52" xfId="0" applyNumberFormat="1" applyFont="1" applyBorder="1" applyAlignment="1">
      <alignment horizontal="right" vertical="center"/>
    </xf>
    <xf numFmtId="4" fontId="21" fillId="0" borderId="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4" fontId="0" fillId="2" borderId="39" xfId="0" applyNumberFormat="1" applyFont="1" applyFill="1" applyBorder="1" applyAlignment="1" applyProtection="1">
      <alignment horizontal="right" vertical="center"/>
      <protection locked="0"/>
    </xf>
    <xf numFmtId="4" fontId="21" fillId="0" borderId="1" xfId="0" applyNumberFormat="1" applyFont="1" applyBorder="1" applyAlignment="1">
      <alignment horizontal="right" vertical="center"/>
    </xf>
    <xf numFmtId="4" fontId="21" fillId="0" borderId="39" xfId="0" applyNumberFormat="1" applyFont="1" applyBorder="1" applyAlignment="1">
      <alignment horizontal="right" vertical="center"/>
    </xf>
    <xf numFmtId="4" fontId="0" fillId="2" borderId="32" xfId="0" applyNumberFormat="1" applyFont="1" applyFill="1" applyBorder="1" applyAlignment="1" applyProtection="1">
      <alignment horizontal="right" vertical="center"/>
      <protection locked="0"/>
    </xf>
    <xf numFmtId="4" fontId="0" fillId="2" borderId="58" xfId="0" applyNumberFormat="1" applyFont="1" applyFill="1" applyBorder="1" applyAlignment="1" applyProtection="1">
      <alignment horizontal="right" vertical="center"/>
      <protection locked="0"/>
    </xf>
    <xf numFmtId="49" fontId="0" fillId="0" borderId="37" xfId="0" applyNumberFormat="1" applyFont="1" applyBorder="1" applyAlignment="1">
      <alignment horizontal="center" vertical="center"/>
    </xf>
    <xf numFmtId="4" fontId="0" fillId="2" borderId="24" xfId="0" applyNumberFormat="1" applyFont="1" applyFill="1" applyBorder="1" applyAlignment="1" applyProtection="1">
      <alignment horizontal="right" vertical="center"/>
      <protection locked="0"/>
    </xf>
    <xf numFmtId="4" fontId="0" fillId="2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 applyProtection="1">
      <alignment horizontal="right" vertical="center"/>
      <protection/>
    </xf>
    <xf numFmtId="4" fontId="21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Border="1" applyAlignment="1">
      <alignment vertical="center"/>
    </xf>
    <xf numFmtId="0" fontId="0" fillId="0" borderId="56" xfId="0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/>
    </xf>
    <xf numFmtId="4" fontId="21" fillId="0" borderId="42" xfId="0" applyNumberFormat="1" applyFont="1" applyBorder="1" applyAlignment="1">
      <alignment horizontal="right" vertical="center"/>
    </xf>
    <xf numFmtId="4" fontId="21" fillId="0" borderId="5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4" fontId="11" fillId="0" borderId="52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4" fontId="21" fillId="0" borderId="1" xfId="0" applyNumberFormat="1" applyFont="1" applyBorder="1" applyAlignment="1" applyProtection="1">
      <alignment horizontal="right" vertical="center"/>
      <protection/>
    </xf>
    <xf numFmtId="4" fontId="2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2" fontId="1" fillId="0" borderId="7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49" fontId="0" fillId="0" borderId="51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/>
    </xf>
    <xf numFmtId="49" fontId="0" fillId="0" borderId="5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5" borderId="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14" fontId="2" fillId="5" borderId="0" xfId="0" applyNumberFormat="1" applyFont="1" applyFill="1" applyBorder="1" applyAlignment="1" applyProtection="1">
      <alignment horizontal="right"/>
      <protection/>
    </xf>
    <xf numFmtId="0" fontId="1" fillId="5" borderId="65" xfId="0" applyFont="1" applyFill="1" applyBorder="1" applyAlignment="1" applyProtection="1">
      <alignment vertical="center"/>
      <protection/>
    </xf>
    <xf numFmtId="0" fontId="0" fillId="5" borderId="71" xfId="0" applyFont="1" applyFill="1" applyBorder="1" applyAlignment="1" applyProtection="1">
      <alignment vertical="center"/>
      <protection/>
    </xf>
    <xf numFmtId="0" fontId="0" fillId="5" borderId="57" xfId="0" applyFont="1" applyFill="1" applyBorder="1" applyAlignment="1" applyProtection="1">
      <alignment vertical="center"/>
      <protection/>
    </xf>
    <xf numFmtId="0" fontId="0" fillId="5" borderId="66" xfId="0" applyFont="1" applyFill="1" applyBorder="1" applyAlignment="1" applyProtection="1">
      <alignment vertical="center"/>
      <protection/>
    </xf>
    <xf numFmtId="0" fontId="0" fillId="5" borderId="59" xfId="0" applyFont="1" applyFill="1" applyBorder="1" applyAlignment="1" applyProtection="1">
      <alignment vertical="center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1" fillId="5" borderId="59" xfId="0" applyFont="1" applyFill="1" applyBorder="1" applyAlignment="1" applyProtection="1">
      <alignment horizontal="right" vertical="center"/>
      <protection/>
    </xf>
    <xf numFmtId="0" fontId="0" fillId="5" borderId="59" xfId="0" applyFont="1" applyFill="1" applyBorder="1" applyAlignment="1" applyProtection="1">
      <alignment horizontal="right" vertical="center"/>
      <protection/>
    </xf>
    <xf numFmtId="3" fontId="0" fillId="2" borderId="24" xfId="0" applyNumberFormat="1" applyFont="1" applyFill="1" applyBorder="1" applyAlignment="1" applyProtection="1">
      <alignment horizontal="right" vertical="center"/>
      <protection locked="0"/>
    </xf>
    <xf numFmtId="0" fontId="0" fillId="5" borderId="74" xfId="0" applyFont="1" applyFill="1" applyBorder="1" applyAlignment="1" applyProtection="1">
      <alignment vertical="center"/>
      <protection/>
    </xf>
    <xf numFmtId="0" fontId="0" fillId="5" borderId="75" xfId="0" applyFont="1" applyFill="1" applyBorder="1" applyAlignment="1" applyProtection="1">
      <alignment vertical="center"/>
      <protection/>
    </xf>
    <xf numFmtId="0" fontId="0" fillId="5" borderId="40" xfId="0" applyFont="1" applyFill="1" applyBorder="1" applyAlignment="1" applyProtection="1">
      <alignment vertical="center"/>
      <protection/>
    </xf>
    <xf numFmtId="0" fontId="0" fillId="0" borderId="76" xfId="0" applyFont="1" applyBorder="1" applyAlignment="1" applyProtection="1">
      <alignment vertical="center"/>
      <protection/>
    </xf>
    <xf numFmtId="3" fontId="0" fillId="2" borderId="4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3" xfId="0" applyFont="1" applyBorder="1" applyAlignment="1">
      <alignment horizontal="right" vertical="center" wrapText="1"/>
    </xf>
    <xf numFmtId="0" fontId="0" fillId="0" borderId="72" xfId="0" applyFont="1" applyBorder="1" applyAlignment="1">
      <alignment/>
    </xf>
    <xf numFmtId="0" fontId="0" fillId="2" borderId="72" xfId="0" applyFont="1" applyFill="1" applyBorder="1" applyAlignment="1" applyProtection="1">
      <alignment/>
      <protection locked="0"/>
    </xf>
    <xf numFmtId="0" fontId="12" fillId="0" borderId="24" xfId="0" applyFont="1" applyBorder="1" applyAlignment="1">
      <alignment vertical="center" wrapText="1"/>
    </xf>
    <xf numFmtId="3" fontId="12" fillId="2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6" xfId="0" applyNumberFormat="1" applyFont="1" applyFill="1" applyBorder="1" applyAlignment="1" applyProtection="1">
      <alignment vertical="center"/>
      <protection/>
    </xf>
    <xf numFmtId="3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6" xfId="0" applyNumberFormat="1" applyFont="1" applyBorder="1" applyAlignment="1">
      <alignment horizontal="right" vertical="center" wrapText="1"/>
    </xf>
    <xf numFmtId="3" fontId="1" fillId="2" borderId="16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/>
    </xf>
    <xf numFmtId="0" fontId="0" fillId="0" borderId="0" xfId="23" applyFont="1" applyFill="1" applyAlignment="1" applyProtection="1">
      <alignment vertical="center"/>
      <protection locked="0"/>
    </xf>
    <xf numFmtId="0" fontId="0" fillId="0" borderId="0" xfId="23" applyFont="1" applyFill="1" applyAlignment="1">
      <alignment vertical="center"/>
      <protection/>
    </xf>
    <xf numFmtId="0" fontId="9" fillId="0" borderId="0" xfId="23" applyFont="1" applyFill="1" applyAlignment="1" applyProtection="1">
      <alignment vertical="center"/>
      <protection locked="0"/>
    </xf>
    <xf numFmtId="0" fontId="9" fillId="0" borderId="0" xfId="23" applyFont="1" applyFill="1" applyAlignment="1">
      <alignment vertical="center"/>
      <protection/>
    </xf>
    <xf numFmtId="4" fontId="1" fillId="0" borderId="64" xfId="23" applyNumberFormat="1" applyFont="1" applyFill="1" applyBorder="1" applyAlignment="1" applyProtection="1">
      <alignment vertical="center"/>
      <protection hidden="1"/>
    </xf>
    <xf numFmtId="4" fontId="1" fillId="0" borderId="16" xfId="23" applyNumberFormat="1" applyFont="1" applyFill="1" applyBorder="1" applyAlignment="1" applyProtection="1">
      <alignment vertical="center"/>
      <protection hidden="1"/>
    </xf>
    <xf numFmtId="4" fontId="1" fillId="0" borderId="77" xfId="23" applyNumberFormat="1" applyFont="1" applyFill="1" applyBorder="1" applyAlignment="1" applyProtection="1">
      <alignment vertical="center"/>
      <protection hidden="1"/>
    </xf>
    <xf numFmtId="4" fontId="0" fillId="0" borderId="78" xfId="23" applyNumberFormat="1" applyFont="1" applyFill="1" applyBorder="1" applyAlignment="1" applyProtection="1">
      <alignment vertical="center"/>
      <protection hidden="1"/>
    </xf>
    <xf numFmtId="4" fontId="0" fillId="0" borderId="79" xfId="23" applyNumberFormat="1" applyFont="1" applyFill="1" applyBorder="1" applyAlignment="1" applyProtection="1">
      <alignment vertical="center"/>
      <protection hidden="1"/>
    </xf>
    <xf numFmtId="4" fontId="0" fillId="0" borderId="80" xfId="23" applyNumberFormat="1" applyFont="1" applyFill="1" applyBorder="1" applyAlignment="1" applyProtection="1">
      <alignment vertical="center"/>
      <protection hidden="1"/>
    </xf>
    <xf numFmtId="4" fontId="0" fillId="0" borderId="16" xfId="23" applyNumberFormat="1" applyFont="1" applyFill="1" applyBorder="1" applyAlignment="1" applyProtection="1">
      <alignment vertical="center"/>
      <protection hidden="1"/>
    </xf>
    <xf numFmtId="4" fontId="0" fillId="0" borderId="64" xfId="23" applyNumberFormat="1" applyFont="1" applyFill="1" applyBorder="1" applyAlignment="1" applyProtection="1">
      <alignment vertical="center"/>
      <protection hidden="1"/>
    </xf>
    <xf numFmtId="4" fontId="0" fillId="0" borderId="12" xfId="23" applyNumberFormat="1" applyFont="1" applyFill="1" applyBorder="1" applyAlignment="1" applyProtection="1">
      <alignment vertical="center"/>
      <protection hidden="1"/>
    </xf>
    <xf numFmtId="4" fontId="1" fillId="6" borderId="64" xfId="23" applyNumberFormat="1" applyFont="1" applyFill="1" applyBorder="1" applyAlignment="1" applyProtection="1">
      <alignment vertical="center"/>
      <protection hidden="1"/>
    </xf>
    <xf numFmtId="4" fontId="0" fillId="6" borderId="64" xfId="23" applyNumberFormat="1" applyFont="1" applyFill="1" applyBorder="1" applyAlignment="1" applyProtection="1">
      <alignment vertical="center"/>
      <protection hidden="1"/>
    </xf>
    <xf numFmtId="4" fontId="1" fillId="6" borderId="77" xfId="23" applyNumberFormat="1" applyFont="1" applyFill="1" applyBorder="1" applyAlignment="1" applyProtection="1">
      <alignment vertical="center"/>
      <protection hidden="1"/>
    </xf>
    <xf numFmtId="4" fontId="0" fillId="6" borderId="79" xfId="23" applyNumberFormat="1" applyFont="1" applyFill="1" applyBorder="1" applyAlignment="1" applyProtection="1">
      <alignment vertical="center"/>
      <protection hidden="1"/>
    </xf>
    <xf numFmtId="4" fontId="0" fillId="6" borderId="16" xfId="23" applyNumberFormat="1" applyFont="1" applyFill="1" applyBorder="1" applyAlignment="1" applyProtection="1">
      <alignment vertical="center"/>
      <protection hidden="1"/>
    </xf>
    <xf numFmtId="4" fontId="0" fillId="6" borderId="78" xfId="23" applyNumberFormat="1" applyFont="1" applyFill="1" applyBorder="1" applyAlignment="1" applyProtection="1">
      <alignment vertical="center"/>
      <protection hidden="1"/>
    </xf>
    <xf numFmtId="4" fontId="0" fillId="6" borderId="80" xfId="23" applyNumberFormat="1" applyFont="1" applyFill="1" applyBorder="1" applyAlignment="1" applyProtection="1">
      <alignment vertical="center"/>
      <protection hidden="1"/>
    </xf>
    <xf numFmtId="0" fontId="0" fillId="0" borderId="0" xfId="23" applyFont="1" applyFill="1" applyAlignment="1" applyProtection="1">
      <alignment vertical="center" wrapText="1"/>
      <protection locked="0"/>
    </xf>
    <xf numFmtId="0" fontId="0" fillId="0" borderId="0" xfId="23" applyFont="1" applyFill="1" applyAlignment="1">
      <alignment vertical="center" wrapText="1"/>
      <protection/>
    </xf>
    <xf numFmtId="4" fontId="0" fillId="0" borderId="81" xfId="23" applyNumberFormat="1" applyFont="1" applyFill="1" applyBorder="1" applyAlignment="1" applyProtection="1">
      <alignment vertical="center"/>
      <protection hidden="1"/>
    </xf>
    <xf numFmtId="4" fontId="0" fillId="2" borderId="82" xfId="23" applyNumberFormat="1" applyFont="1" applyFill="1" applyBorder="1" applyAlignment="1" applyProtection="1">
      <alignment vertical="center"/>
      <protection locked="0"/>
    </xf>
    <xf numFmtId="4" fontId="0" fillId="2" borderId="83" xfId="23" applyNumberFormat="1" applyFont="1" applyFill="1" applyBorder="1" applyAlignment="1" applyProtection="1">
      <alignment vertical="center"/>
      <protection locked="0"/>
    </xf>
    <xf numFmtId="4" fontId="0" fillId="2" borderId="78" xfId="23" applyNumberFormat="1" applyFont="1" applyFill="1" applyBorder="1" applyAlignment="1" applyProtection="1">
      <alignment vertical="center"/>
      <protection locked="0"/>
    </xf>
    <xf numFmtId="4" fontId="0" fillId="2" borderId="84" xfId="23" applyNumberFormat="1" applyFont="1" applyFill="1" applyBorder="1" applyAlignment="1" applyProtection="1">
      <alignment vertical="center"/>
      <protection locked="0"/>
    </xf>
    <xf numFmtId="4" fontId="0" fillId="2" borderId="79" xfId="23" applyNumberFormat="1" applyFont="1" applyFill="1" applyBorder="1" applyAlignment="1" applyProtection="1">
      <alignment vertical="center"/>
      <protection locked="0"/>
    </xf>
    <xf numFmtId="4" fontId="0" fillId="2" borderId="81" xfId="23" applyNumberFormat="1" applyFont="1" applyFill="1" applyBorder="1" applyAlignment="1" applyProtection="1">
      <alignment vertical="center"/>
      <protection locked="0"/>
    </xf>
    <xf numFmtId="4" fontId="0" fillId="2" borderId="85" xfId="23" applyNumberFormat="1" applyFont="1" applyFill="1" applyBorder="1" applyAlignment="1" applyProtection="1">
      <alignment vertical="center"/>
      <protection locked="0"/>
    </xf>
    <xf numFmtId="4" fontId="0" fillId="2" borderId="86" xfId="23" applyNumberFormat="1" applyFont="1" applyFill="1" applyBorder="1" applyAlignment="1" applyProtection="1">
      <alignment vertical="center"/>
      <protection locked="0"/>
    </xf>
    <xf numFmtId="4" fontId="0" fillId="2" borderId="87" xfId="23" applyNumberFormat="1" applyFont="1" applyFill="1" applyBorder="1" applyAlignment="1" applyProtection="1">
      <alignment vertical="center"/>
      <protection locked="0"/>
    </xf>
    <xf numFmtId="4" fontId="0" fillId="2" borderId="88" xfId="23" applyNumberFormat="1" applyFont="1" applyFill="1" applyBorder="1" applyAlignment="1" applyProtection="1">
      <alignment vertical="center"/>
      <protection locked="0"/>
    </xf>
    <xf numFmtId="4" fontId="0" fillId="2" borderId="89" xfId="23" applyNumberFormat="1" applyFont="1" applyFill="1" applyBorder="1" applyAlignment="1" applyProtection="1">
      <alignment vertical="center"/>
      <protection locked="0"/>
    </xf>
    <xf numFmtId="4" fontId="0" fillId="2" borderId="80" xfId="23" applyNumberFormat="1" applyFont="1" applyFill="1" applyBorder="1" applyAlignment="1" applyProtection="1">
      <alignment vertical="center"/>
      <protection locked="0"/>
    </xf>
    <xf numFmtId="4" fontId="0" fillId="2" borderId="90" xfId="23" applyNumberFormat="1" applyFont="1" applyFill="1" applyBorder="1" applyAlignment="1" applyProtection="1">
      <alignment vertical="center"/>
      <protection locked="0"/>
    </xf>
    <xf numFmtId="4" fontId="0" fillId="2" borderId="91" xfId="23" applyNumberFormat="1" applyFont="1" applyFill="1" applyBorder="1" applyAlignment="1" applyProtection="1">
      <alignment vertical="center"/>
      <protection locked="0"/>
    </xf>
    <xf numFmtId="4" fontId="0" fillId="2" borderId="16" xfId="23" applyNumberFormat="1" applyFont="1" applyFill="1" applyBorder="1" applyAlignment="1" applyProtection="1">
      <alignment vertical="center"/>
      <protection locked="0"/>
    </xf>
    <xf numFmtId="4" fontId="0" fillId="2" borderId="21" xfId="23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left"/>
      <protection/>
    </xf>
    <xf numFmtId="3" fontId="0" fillId="0" borderId="24" xfId="0" applyNumberFormat="1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left" vertic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5" borderId="59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9" xfId="0" applyNumberFormat="1" applyFont="1" applyFill="1" applyBorder="1" applyAlignment="1" applyProtection="1">
      <alignment horizontal="right" vertical="center"/>
      <protection/>
    </xf>
    <xf numFmtId="4" fontId="0" fillId="0" borderId="32" xfId="0" applyNumberFormat="1" applyFont="1" applyFill="1" applyBorder="1" applyAlignment="1" applyProtection="1">
      <alignment horizontal="right" vertical="center"/>
      <protection/>
    </xf>
    <xf numFmtId="4" fontId="0" fillId="0" borderId="58" xfId="0" applyNumberFormat="1" applyFont="1" applyFill="1" applyBorder="1" applyAlignment="1" applyProtection="1">
      <alignment horizontal="right" vertical="center"/>
      <protection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 horizontal="right" vertical="center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>
      <alignment/>
    </xf>
    <xf numFmtId="4" fontId="0" fillId="2" borderId="1" xfId="0" applyNumberFormat="1" applyFill="1" applyBorder="1" applyAlignment="1" applyProtection="1">
      <alignment/>
      <protection locked="0"/>
    </xf>
    <xf numFmtId="4" fontId="0" fillId="2" borderId="32" xfId="0" applyNumberFormat="1" applyFill="1" applyBorder="1" applyAlignment="1" applyProtection="1">
      <alignment/>
      <protection locked="0"/>
    </xf>
    <xf numFmtId="4" fontId="0" fillId="0" borderId="1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4" fontId="0" fillId="3" borderId="32" xfId="0" applyNumberForma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24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5" borderId="71" xfId="0" applyFont="1" applyFill="1" applyBorder="1" applyAlignment="1" applyProtection="1">
      <alignment horizontal="right" vertical="center"/>
      <protection/>
    </xf>
    <xf numFmtId="0" fontId="9" fillId="5" borderId="59" xfId="0" applyFont="1" applyFill="1" applyBorder="1" applyAlignment="1" applyProtection="1">
      <alignment vertical="center"/>
      <protection/>
    </xf>
    <xf numFmtId="3" fontId="0" fillId="0" borderId="39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8" xfId="0" applyNumberFormat="1" applyFont="1" applyFill="1" applyBorder="1" applyAlignment="1" applyProtection="1">
      <alignment horizontal="right" vertical="center"/>
      <protection locked="0"/>
    </xf>
    <xf numFmtId="0" fontId="1" fillId="5" borderId="71" xfId="0" applyFont="1" applyFill="1" applyBorder="1" applyAlignment="1" applyProtection="1">
      <alignment vertical="center"/>
      <protection/>
    </xf>
    <xf numFmtId="0" fontId="1" fillId="5" borderId="59" xfId="0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3" fontId="0" fillId="2" borderId="37" xfId="0" applyNumberFormat="1" applyFont="1" applyFill="1" applyBorder="1" applyAlignment="1" applyProtection="1">
      <alignment horizontal="right" vertical="center"/>
      <protection locked="0"/>
    </xf>
    <xf numFmtId="3" fontId="0" fillId="2" borderId="43" xfId="0" applyNumberFormat="1" applyFont="1" applyFill="1" applyBorder="1" applyAlignment="1" applyProtection="1">
      <alignment horizontal="right" vertical="center"/>
      <protection locked="0"/>
    </xf>
    <xf numFmtId="3" fontId="0" fillId="2" borderId="73" xfId="0" applyNumberFormat="1" applyFont="1" applyFill="1" applyBorder="1" applyAlignment="1" applyProtection="1">
      <alignment horizontal="right" vertical="center"/>
      <protection locked="0"/>
    </xf>
    <xf numFmtId="0" fontId="1" fillId="0" borderId="35" xfId="0" applyFont="1" applyBorder="1" applyAlignment="1" applyProtection="1">
      <alignment horizontal="center" vertical="center" wrapText="1"/>
      <protection/>
    </xf>
    <xf numFmtId="3" fontId="0" fillId="2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56" xfId="0" applyFont="1" applyBorder="1" applyAlignment="1" applyProtection="1">
      <alignment horizontal="center" vertical="center" wrapText="1"/>
      <protection/>
    </xf>
    <xf numFmtId="3" fontId="1" fillId="0" borderId="42" xfId="0" applyNumberFormat="1" applyFont="1" applyBorder="1" applyAlignment="1" applyProtection="1">
      <alignment horizontal="center" wrapText="1"/>
      <protection/>
    </xf>
    <xf numFmtId="3" fontId="1" fillId="0" borderId="54" xfId="0" applyNumberFormat="1" applyFont="1" applyBorder="1" applyAlignment="1" applyProtection="1">
      <alignment horizontal="center" wrapText="1"/>
      <protection/>
    </xf>
    <xf numFmtId="3" fontId="0" fillId="0" borderId="54" xfId="0" applyNumberFormat="1" applyFont="1" applyFill="1" applyBorder="1" applyAlignment="1" applyProtection="1">
      <alignment horizontal="right" vertical="center"/>
      <protection locked="0"/>
    </xf>
    <xf numFmtId="0" fontId="27" fillId="5" borderId="2" xfId="0" applyFont="1" applyFill="1" applyBorder="1" applyAlignment="1" applyProtection="1">
      <alignment horizontal="center" vertical="center" wrapText="1"/>
      <protection/>
    </xf>
    <xf numFmtId="0" fontId="27" fillId="5" borderId="19" xfId="0" applyFont="1" applyFill="1" applyBorder="1" applyAlignment="1" applyProtection="1">
      <alignment horizontal="center" vertical="center" wrapText="1"/>
      <protection/>
    </xf>
    <xf numFmtId="0" fontId="27" fillId="5" borderId="3" xfId="0" applyFont="1" applyFill="1" applyBorder="1" applyAlignment="1" applyProtection="1">
      <alignment horizontal="center" vertical="center" wrapText="1"/>
      <protection/>
    </xf>
    <xf numFmtId="0" fontId="27" fillId="5" borderId="61" xfId="0" applyFont="1" applyFill="1" applyBorder="1" applyAlignment="1" applyProtection="1">
      <alignment horizontal="center" vertical="center" wrapText="1"/>
      <protection/>
    </xf>
    <xf numFmtId="0" fontId="27" fillId="5" borderId="24" xfId="0" applyFont="1" applyFill="1" applyBorder="1" applyAlignment="1" applyProtection="1">
      <alignment horizontal="center" vertical="center" wrapText="1"/>
      <protection/>
    </xf>
    <xf numFmtId="0" fontId="27" fillId="5" borderId="28" xfId="0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 applyProtection="1">
      <alignment horizontal="right" vertical="center"/>
      <protection/>
    </xf>
    <xf numFmtId="3" fontId="0" fillId="0" borderId="58" xfId="0" applyNumberFormat="1" applyFont="1" applyFill="1" applyBorder="1" applyAlignment="1" applyProtection="1">
      <alignment horizontal="right" vertical="center"/>
      <protection/>
    </xf>
    <xf numFmtId="3" fontId="0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3" fontId="0" fillId="0" borderId="61" xfId="0" applyNumberFormat="1" applyFont="1" applyFill="1" applyBorder="1" applyAlignment="1" applyProtection="1">
      <alignment horizontal="right" vertical="center"/>
      <protection/>
    </xf>
    <xf numFmtId="3" fontId="0" fillId="2" borderId="61" xfId="0" applyNumberFormat="1" applyFont="1" applyFill="1" applyBorder="1" applyAlignment="1" applyProtection="1">
      <alignment horizontal="right" vertical="center"/>
      <protection locked="0"/>
    </xf>
    <xf numFmtId="3" fontId="0" fillId="2" borderId="55" xfId="0" applyNumberFormat="1" applyFont="1" applyFill="1" applyBorder="1" applyAlignment="1" applyProtection="1">
      <alignment horizontal="right" vertical="center"/>
      <protection locked="0"/>
    </xf>
    <xf numFmtId="3" fontId="0" fillId="2" borderId="56" xfId="0" applyNumberFormat="1" applyFont="1" applyFill="1" applyBorder="1" applyAlignment="1" applyProtection="1">
      <alignment horizontal="right" vertical="center"/>
      <protection locked="0"/>
    </xf>
    <xf numFmtId="3" fontId="0" fillId="3" borderId="61" xfId="0" applyNumberFormat="1" applyFont="1" applyFill="1" applyBorder="1" applyAlignment="1" applyProtection="1">
      <alignment horizontal="right" vertical="center"/>
      <protection/>
    </xf>
    <xf numFmtId="3" fontId="0" fillId="3" borderId="55" xfId="0" applyNumberFormat="1" applyFont="1" applyFill="1" applyBorder="1" applyAlignment="1" applyProtection="1">
      <alignment horizontal="right" vertical="center"/>
      <protection/>
    </xf>
    <xf numFmtId="3" fontId="0" fillId="3" borderId="5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/>
    </xf>
    <xf numFmtId="0" fontId="1" fillId="0" borderId="0" xfId="23" applyFont="1" applyFill="1" applyAlignment="1" applyProtection="1">
      <alignment vertical="center"/>
      <protection/>
    </xf>
    <xf numFmtId="0" fontId="0" fillId="0" borderId="0" xfId="23" applyFont="1" applyFill="1" applyAlignment="1" applyProtection="1">
      <alignment vertical="center"/>
      <protection/>
    </xf>
    <xf numFmtId="0" fontId="1" fillId="0" borderId="0" xfId="23" applyFont="1" applyFill="1" applyBorder="1" applyAlignment="1" applyProtection="1">
      <alignment horizontal="center" vertical="center"/>
      <protection/>
    </xf>
    <xf numFmtId="0" fontId="0" fillId="0" borderId="76" xfId="23" applyFont="1" applyFill="1" applyBorder="1" applyAlignment="1" applyProtection="1">
      <alignment vertical="center"/>
      <protection/>
    </xf>
    <xf numFmtId="0" fontId="1" fillId="0" borderId="76" xfId="23" applyFont="1" applyFill="1" applyBorder="1" applyAlignment="1" applyProtection="1">
      <alignment horizontal="right" vertical="center"/>
      <protection/>
    </xf>
    <xf numFmtId="0" fontId="0" fillId="6" borderId="12" xfId="23" applyFont="1" applyFill="1" applyBorder="1" applyAlignment="1" applyProtection="1">
      <alignment horizontal="center" vertical="center" wrapText="1"/>
      <protection/>
    </xf>
    <xf numFmtId="0" fontId="0" fillId="0" borderId="12" xfId="23" applyFont="1" applyFill="1" applyBorder="1" applyAlignment="1" applyProtection="1">
      <alignment horizontal="center" vertical="center" wrapText="1"/>
      <protection/>
    </xf>
    <xf numFmtId="0" fontId="0" fillId="0" borderId="16" xfId="23" applyFont="1" applyFill="1" applyBorder="1" applyAlignment="1" applyProtection="1">
      <alignment horizontal="center" vertical="center" wrapText="1"/>
      <protection/>
    </xf>
    <xf numFmtId="0" fontId="0" fillId="6" borderId="16" xfId="23" applyFont="1" applyFill="1" applyBorder="1" applyAlignment="1" applyProtection="1">
      <alignment horizontal="center" vertical="center" wrapText="1"/>
      <protection/>
    </xf>
    <xf numFmtId="0" fontId="0" fillId="6" borderId="33" xfId="23" applyFont="1" applyFill="1" applyBorder="1" applyAlignment="1" applyProtection="1">
      <alignment horizontal="center" vertical="center" wrapText="1"/>
      <protection/>
    </xf>
    <xf numFmtId="0" fontId="0" fillId="0" borderId="33" xfId="23" applyFont="1" applyFill="1" applyBorder="1" applyAlignment="1" applyProtection="1">
      <alignment horizontal="center" vertical="center" wrapText="1"/>
      <protection/>
    </xf>
    <xf numFmtId="0" fontId="0" fillId="0" borderId="64" xfId="23" applyFont="1" applyFill="1" applyBorder="1" applyAlignment="1" applyProtection="1">
      <alignment vertical="center" wrapText="1"/>
      <protection/>
    </xf>
    <xf numFmtId="0" fontId="0" fillId="0" borderId="77" xfId="23" applyFont="1" applyFill="1" applyBorder="1" applyAlignment="1" applyProtection="1">
      <alignment vertical="center" wrapText="1"/>
      <protection/>
    </xf>
    <xf numFmtId="0" fontId="0" fillId="0" borderId="92" xfId="23" applyFont="1" applyFill="1" applyBorder="1" applyAlignment="1" applyProtection="1">
      <alignment vertical="center" wrapText="1"/>
      <protection/>
    </xf>
    <xf numFmtId="0" fontId="1" fillId="0" borderId="93" xfId="23" applyFont="1" applyFill="1" applyBorder="1" applyAlignment="1" applyProtection="1">
      <alignment vertical="center" wrapText="1"/>
      <protection/>
    </xf>
    <xf numFmtId="0" fontId="10" fillId="6" borderId="64" xfId="23" applyFont="1" applyFill="1" applyBorder="1" applyAlignment="1" applyProtection="1">
      <alignment horizontal="center" vertical="center" wrapText="1"/>
      <protection/>
    </xf>
    <xf numFmtId="0" fontId="10" fillId="0" borderId="64" xfId="23" applyFont="1" applyFill="1" applyBorder="1" applyAlignment="1" applyProtection="1">
      <alignment horizontal="center" vertical="center" wrapText="1"/>
      <protection/>
    </xf>
    <xf numFmtId="0" fontId="10" fillId="0" borderId="16" xfId="23" applyFont="1" applyFill="1" applyBorder="1" applyAlignment="1" applyProtection="1">
      <alignment horizontal="center" vertical="center" wrapText="1"/>
      <protection/>
    </xf>
    <xf numFmtId="0" fontId="9" fillId="0" borderId="14" xfId="23" applyFont="1" applyFill="1" applyBorder="1" applyAlignment="1" applyProtection="1">
      <alignment vertical="center"/>
      <protection/>
    </xf>
    <xf numFmtId="0" fontId="9" fillId="0" borderId="53" xfId="23" applyFont="1" applyFill="1" applyBorder="1" applyAlignment="1" applyProtection="1">
      <alignment vertical="center"/>
      <protection/>
    </xf>
    <xf numFmtId="0" fontId="9" fillId="0" borderId="76" xfId="23" applyFont="1" applyFill="1" applyBorder="1" applyAlignment="1" applyProtection="1">
      <alignment vertical="center"/>
      <protection/>
    </xf>
    <xf numFmtId="0" fontId="17" fillId="0" borderId="94" xfId="23" applyFont="1" applyFill="1" applyBorder="1" applyAlignment="1" applyProtection="1">
      <alignment vertical="center"/>
      <protection/>
    </xf>
    <xf numFmtId="0" fontId="9" fillId="6" borderId="53" xfId="23" applyFont="1" applyFill="1" applyBorder="1" applyAlignment="1" applyProtection="1">
      <alignment horizontal="center" vertical="center"/>
      <protection/>
    </xf>
    <xf numFmtId="0" fontId="9" fillId="0" borderId="53" xfId="23" applyFont="1" applyFill="1" applyBorder="1" applyAlignment="1" applyProtection="1">
      <alignment horizontal="center" vertical="center"/>
      <protection/>
    </xf>
    <xf numFmtId="0" fontId="17" fillId="0" borderId="76" xfId="23" applyFont="1" applyFill="1" applyBorder="1" applyAlignment="1" applyProtection="1">
      <alignment vertical="center"/>
      <protection/>
    </xf>
    <xf numFmtId="0" fontId="9" fillId="0" borderId="70" xfId="23" applyFont="1" applyFill="1" applyBorder="1" applyAlignment="1" applyProtection="1">
      <alignment horizontal="center" vertical="center"/>
      <protection/>
    </xf>
    <xf numFmtId="0" fontId="0" fillId="0" borderId="14" xfId="23" applyFont="1" applyFill="1" applyBorder="1" applyAlignment="1" applyProtection="1">
      <alignment horizontal="center" vertical="center"/>
      <protection/>
    </xf>
    <xf numFmtId="0" fontId="1" fillId="0" borderId="64" xfId="23" applyFont="1" applyFill="1" applyBorder="1" applyAlignment="1" applyProtection="1">
      <alignment vertical="center"/>
      <protection/>
    </xf>
    <xf numFmtId="0" fontId="0" fillId="0" borderId="21" xfId="23" applyFont="1" applyFill="1" applyBorder="1" applyAlignment="1" applyProtection="1">
      <alignment vertical="center"/>
      <protection/>
    </xf>
    <xf numFmtId="0" fontId="0" fillId="0" borderId="60" xfId="23" applyFont="1" applyFill="1" applyBorder="1" applyAlignment="1" applyProtection="1">
      <alignment vertical="center"/>
      <protection/>
    </xf>
    <xf numFmtId="0" fontId="0" fillId="0" borderId="95" xfId="23" applyFont="1" applyFill="1" applyBorder="1" applyAlignment="1" applyProtection="1">
      <alignment horizontal="center" vertical="center"/>
      <protection/>
    </xf>
    <xf numFmtId="0" fontId="0" fillId="0" borderId="48" xfId="23" applyFont="1" applyFill="1" applyBorder="1" applyAlignment="1" applyProtection="1">
      <alignment horizontal="center" vertical="center"/>
      <protection/>
    </xf>
    <xf numFmtId="0" fontId="0" fillId="0" borderId="96" xfId="23" applyFont="1" applyFill="1" applyBorder="1" applyAlignment="1" applyProtection="1">
      <alignment vertical="center"/>
      <protection/>
    </xf>
    <xf numFmtId="0" fontId="0" fillId="0" borderId="97" xfId="23" applyFont="1" applyFill="1" applyBorder="1" applyAlignment="1" applyProtection="1">
      <alignment vertical="center"/>
      <protection/>
    </xf>
    <xf numFmtId="0" fontId="0" fillId="0" borderId="98" xfId="23" applyFont="1" applyFill="1" applyBorder="1" applyAlignment="1" applyProtection="1">
      <alignment horizontal="center" vertical="center"/>
      <protection/>
    </xf>
    <xf numFmtId="0" fontId="0" fillId="0" borderId="99" xfId="23" applyFont="1" applyFill="1" applyBorder="1" applyAlignment="1" applyProtection="1">
      <alignment horizontal="center" vertical="center"/>
      <protection/>
    </xf>
    <xf numFmtId="0" fontId="0" fillId="0" borderId="100" xfId="23" applyFont="1" applyFill="1" applyBorder="1" applyAlignment="1" applyProtection="1">
      <alignment vertical="center"/>
      <protection/>
    </xf>
    <xf numFmtId="0" fontId="0" fillId="0" borderId="99" xfId="23" applyFont="1" applyFill="1" applyBorder="1" applyAlignment="1" applyProtection="1">
      <alignment vertical="center"/>
      <protection/>
    </xf>
    <xf numFmtId="0" fontId="0" fillId="0" borderId="100" xfId="23" applyFont="1" applyFill="1" applyBorder="1" applyAlignment="1" applyProtection="1">
      <alignment vertical="center" wrapText="1"/>
      <protection/>
    </xf>
    <xf numFmtId="0" fontId="0" fillId="0" borderId="101" xfId="23" applyFont="1" applyFill="1" applyBorder="1" applyAlignment="1" applyProtection="1">
      <alignment horizontal="center" vertical="center"/>
      <protection/>
    </xf>
    <xf numFmtId="0" fontId="0" fillId="0" borderId="102" xfId="23" applyFont="1" applyFill="1" applyBorder="1" applyAlignment="1" applyProtection="1">
      <alignment vertical="center"/>
      <protection/>
    </xf>
    <xf numFmtId="0" fontId="0" fillId="0" borderId="103" xfId="23" applyFont="1" applyFill="1" applyBorder="1" applyAlignment="1" applyProtection="1">
      <alignment vertical="center"/>
      <protection/>
    </xf>
    <xf numFmtId="0" fontId="0" fillId="0" borderId="53" xfId="23" applyFont="1" applyFill="1" applyBorder="1" applyAlignment="1" applyProtection="1">
      <alignment horizontal="center" vertical="center"/>
      <protection/>
    </xf>
    <xf numFmtId="0" fontId="0" fillId="0" borderId="104" xfId="23" applyFont="1" applyFill="1" applyBorder="1" applyAlignment="1" applyProtection="1">
      <alignment vertical="center"/>
      <protection/>
    </xf>
    <xf numFmtId="0" fontId="0" fillId="0" borderId="105" xfId="23" applyFont="1" applyFill="1" applyBorder="1" applyAlignment="1" applyProtection="1">
      <alignment vertical="center"/>
      <protection/>
    </xf>
    <xf numFmtId="0" fontId="0" fillId="0" borderId="106" xfId="23" applyFont="1" applyFill="1" applyBorder="1" applyAlignment="1" applyProtection="1">
      <alignment vertical="center"/>
      <protection/>
    </xf>
    <xf numFmtId="0" fontId="0" fillId="0" borderId="81" xfId="23" applyFont="1" applyFill="1" applyBorder="1" applyAlignment="1" applyProtection="1">
      <alignment vertical="center"/>
      <protection/>
    </xf>
    <xf numFmtId="0" fontId="0" fillId="0" borderId="107" xfId="23" applyFont="1" applyFill="1" applyBorder="1" applyAlignment="1" applyProtection="1">
      <alignment vertical="center"/>
      <protection/>
    </xf>
    <xf numFmtId="0" fontId="0" fillId="0" borderId="88" xfId="23" applyFont="1" applyFill="1" applyBorder="1" applyAlignment="1" applyProtection="1">
      <alignment vertical="center"/>
      <protection/>
    </xf>
    <xf numFmtId="0" fontId="0" fillId="0" borderId="9" xfId="23" applyFont="1" applyFill="1" applyBorder="1" applyAlignment="1" applyProtection="1">
      <alignment horizontal="center" vertical="center"/>
      <protection/>
    </xf>
    <xf numFmtId="0" fontId="0" fillId="0" borderId="108" xfId="23" applyFont="1" applyFill="1" applyBorder="1" applyAlignment="1" applyProtection="1">
      <alignment horizontal="center" vertical="center"/>
      <protection/>
    </xf>
    <xf numFmtId="0" fontId="0" fillId="0" borderId="91" xfId="23" applyFont="1" applyFill="1" applyBorder="1" applyAlignment="1" applyProtection="1">
      <alignment vertical="center"/>
      <protection/>
    </xf>
    <xf numFmtId="0" fontId="0" fillId="0" borderId="83" xfId="23" applyFont="1" applyFill="1" applyBorder="1" applyAlignment="1" applyProtection="1">
      <alignment vertical="center"/>
      <protection/>
    </xf>
    <xf numFmtId="3" fontId="1" fillId="0" borderId="0" xfId="23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164" fontId="1" fillId="2" borderId="1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 locked="0"/>
    </xf>
    <xf numFmtId="164" fontId="1" fillId="0" borderId="39" xfId="0" applyNumberFormat="1" applyFont="1" applyBorder="1" applyAlignment="1">
      <alignment/>
    </xf>
    <xf numFmtId="164" fontId="0" fillId="2" borderId="39" xfId="0" applyNumberFormat="1" applyFont="1" applyFill="1" applyBorder="1" applyAlignment="1" applyProtection="1">
      <alignment horizontal="right" vertical="center"/>
      <protection locked="0"/>
    </xf>
    <xf numFmtId="3" fontId="0" fillId="2" borderId="38" xfId="0" applyNumberFormat="1" applyFont="1" applyFill="1" applyBorder="1" applyAlignment="1" applyProtection="1">
      <alignment/>
      <protection locked="0"/>
    </xf>
    <xf numFmtId="3" fontId="0" fillId="2" borderId="44" xfId="0" applyNumberFormat="1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3" fontId="0" fillId="0" borderId="30" xfId="0" applyNumberFormat="1" applyBorder="1" applyAlignment="1">
      <alignment horizontal="right" vertical="center"/>
    </xf>
    <xf numFmtId="0" fontId="1" fillId="0" borderId="73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3" fontId="0" fillId="0" borderId="66" xfId="0" applyNumberFormat="1" applyFont="1" applyBorder="1" applyAlignment="1" applyProtection="1">
      <alignment horizontal="right" vertical="center"/>
      <protection/>
    </xf>
    <xf numFmtId="3" fontId="0" fillId="0" borderId="5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Font="1" applyBorder="1" applyAlignment="1" applyProtection="1">
      <alignment horizontal="right" vertical="center"/>
      <protection/>
    </xf>
    <xf numFmtId="0" fontId="0" fillId="5" borderId="0" xfId="21" applyFont="1" applyFill="1" applyBorder="1" applyAlignment="1">
      <alignment horizontal="left"/>
      <protection/>
    </xf>
    <xf numFmtId="0" fontId="0" fillId="5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8" xfId="0" applyFont="1" applyBorder="1" applyAlignment="1">
      <alignment horizontal="center" wrapText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94" xfId="0" applyFont="1" applyBorder="1" applyAlignment="1">
      <alignment horizontal="center" wrapText="1"/>
    </xf>
    <xf numFmtId="3" fontId="1" fillId="0" borderId="64" xfId="0" applyNumberFormat="1" applyFont="1" applyBorder="1" applyAlignment="1" applyProtection="1">
      <alignment horizontal="right" vertical="center"/>
      <protection/>
    </xf>
    <xf numFmtId="3" fontId="0" fillId="0" borderId="60" xfId="0" applyNumberFormat="1" applyBorder="1" applyAlignment="1">
      <alignment horizontal="right"/>
    </xf>
    <xf numFmtId="0" fontId="24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64" xfId="0" applyFont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3" fontId="0" fillId="0" borderId="65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wrapText="1"/>
      <protection/>
    </xf>
    <xf numFmtId="0" fontId="1" fillId="0" borderId="49" xfId="0" applyFont="1" applyBorder="1" applyAlignment="1">
      <alignment horizontal="center" wrapText="1"/>
    </xf>
    <xf numFmtId="3" fontId="0" fillId="0" borderId="37" xfId="0" applyNumberFormat="1" applyFont="1" applyBorder="1" applyAlignment="1" applyProtection="1">
      <alignment horizontal="right" vertical="center"/>
      <protection/>
    </xf>
    <xf numFmtId="3" fontId="0" fillId="0" borderId="29" xfId="0" applyNumberFormat="1" applyBorder="1" applyAlignment="1">
      <alignment horizontal="right" vertical="center"/>
    </xf>
    <xf numFmtId="3" fontId="0" fillId="2" borderId="66" xfId="0" applyNumberFormat="1" applyFont="1" applyFill="1" applyBorder="1" applyAlignment="1" applyProtection="1">
      <alignment horizontal="right" vertical="center"/>
      <protection locked="0"/>
    </xf>
    <xf numFmtId="3" fontId="0" fillId="2" borderId="30" xfId="0" applyNumberFormat="1" applyFill="1" applyBorder="1" applyAlignment="1" applyProtection="1">
      <alignment horizontal="right" vertical="center"/>
      <protection locked="0"/>
    </xf>
    <xf numFmtId="3" fontId="0" fillId="2" borderId="37" xfId="0" applyNumberFormat="1" applyFont="1" applyFill="1" applyBorder="1" applyAlignment="1" applyProtection="1">
      <alignment horizontal="right" vertical="center"/>
      <protection locked="0"/>
    </xf>
    <xf numFmtId="3" fontId="0" fillId="2" borderId="29" xfId="0" applyNumberFormat="1" applyFill="1" applyBorder="1" applyAlignment="1" applyProtection="1">
      <alignment horizontal="right" vertical="center"/>
      <protection locked="0"/>
    </xf>
    <xf numFmtId="3" fontId="0" fillId="3" borderId="66" xfId="0" applyNumberFormat="1" applyFont="1" applyFill="1" applyBorder="1" applyAlignment="1" applyProtection="1">
      <alignment horizontal="right" vertical="center"/>
      <protection/>
    </xf>
    <xf numFmtId="3" fontId="0" fillId="3" borderId="30" xfId="0" applyNumberFormat="1" applyFill="1" applyBorder="1" applyAlignment="1" applyProtection="1">
      <alignment horizontal="right" vertical="center"/>
      <protection/>
    </xf>
    <xf numFmtId="3" fontId="0" fillId="3" borderId="37" xfId="0" applyNumberFormat="1" applyFont="1" applyFill="1" applyBorder="1" applyAlignment="1" applyProtection="1">
      <alignment horizontal="right" vertical="center"/>
      <protection/>
    </xf>
    <xf numFmtId="3" fontId="0" fillId="3" borderId="29" xfId="0" applyNumberFormat="1" applyFill="1" applyBorder="1" applyAlignment="1" applyProtection="1">
      <alignment horizontal="right" vertical="center"/>
      <protection/>
    </xf>
    <xf numFmtId="3" fontId="0" fillId="0" borderId="67" xfId="0" applyNumberFormat="1" applyFont="1" applyBorder="1" applyAlignment="1" applyProtection="1">
      <alignment horizontal="right" vertical="center"/>
      <protection/>
    </xf>
    <xf numFmtId="3" fontId="0" fillId="0" borderId="23" xfId="0" applyNumberFormat="1" applyBorder="1" applyAlignment="1">
      <alignment horizontal="right" vertical="center"/>
    </xf>
    <xf numFmtId="3" fontId="1" fillId="3" borderId="64" xfId="0" applyNumberFormat="1" applyFont="1" applyFill="1" applyBorder="1" applyAlignment="1" applyProtection="1">
      <alignment horizontal="right" vertical="center"/>
      <protection/>
    </xf>
    <xf numFmtId="3" fontId="0" fillId="3" borderId="60" xfId="0" applyNumberFormat="1" applyFill="1" applyBorder="1" applyAlignment="1">
      <alignment horizontal="right"/>
    </xf>
    <xf numFmtId="3" fontId="0" fillId="3" borderId="30" xfId="0" applyNumberFormat="1" applyFill="1" applyBorder="1" applyAlignment="1">
      <alignment horizontal="right" vertical="center"/>
    </xf>
    <xf numFmtId="3" fontId="0" fillId="3" borderId="109" xfId="0" applyNumberFormat="1" applyFont="1" applyFill="1" applyBorder="1" applyAlignment="1" applyProtection="1">
      <alignment horizontal="right" vertical="center"/>
      <protection/>
    </xf>
    <xf numFmtId="3" fontId="0" fillId="3" borderId="31" xfId="0" applyNumberFormat="1" applyFill="1" applyBorder="1" applyAlignment="1" applyProtection="1">
      <alignment horizontal="right" vertical="center"/>
      <protection/>
    </xf>
    <xf numFmtId="3" fontId="0" fillId="2" borderId="73" xfId="0" applyNumberFormat="1" applyFont="1" applyFill="1" applyBorder="1" applyAlignment="1" applyProtection="1">
      <alignment horizontal="right" vertical="center"/>
      <protection locked="0"/>
    </xf>
    <xf numFmtId="3" fontId="0" fillId="2" borderId="110" xfId="0" applyNumberFormat="1" applyFill="1" applyBorder="1" applyAlignment="1" applyProtection="1">
      <alignment horizontal="right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textRotation="90"/>
      <protection/>
    </xf>
    <xf numFmtId="0" fontId="0" fillId="0" borderId="111" xfId="0" applyFont="1" applyBorder="1" applyAlignment="1" applyProtection="1">
      <alignment horizontal="center" vertical="center" textRotation="90"/>
      <protection/>
    </xf>
    <xf numFmtId="0" fontId="0" fillId="0" borderId="68" xfId="0" applyFont="1" applyBorder="1" applyAlignment="1" applyProtection="1">
      <alignment horizontal="center" vertical="center" textRotation="90"/>
      <protection/>
    </xf>
    <xf numFmtId="0" fontId="0" fillId="0" borderId="111" xfId="0" applyFont="1" applyBorder="1" applyAlignment="1">
      <alignment horizontal="center" vertical="center" textRotation="90"/>
    </xf>
    <xf numFmtId="0" fontId="0" fillId="0" borderId="68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" fillId="0" borderId="2" xfId="0" applyFont="1" applyBorder="1" applyAlignment="1">
      <alignment horizontal="center" vertical="center" textRotation="90"/>
    </xf>
    <xf numFmtId="0" fontId="1" fillId="0" borderId="111" xfId="0" applyFont="1" applyBorder="1" applyAlignment="1">
      <alignment horizontal="center" vertical="center" textRotation="90"/>
    </xf>
    <xf numFmtId="0" fontId="1" fillId="0" borderId="68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32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32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" fillId="0" borderId="2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32" xfId="0" applyFont="1" applyBorder="1" applyAlignment="1">
      <alignment horizontal="left" textRotation="90"/>
    </xf>
    <xf numFmtId="0" fontId="0" fillId="0" borderId="24" xfId="0" applyFont="1" applyBorder="1" applyAlignment="1">
      <alignment horizontal="left" textRotation="90"/>
    </xf>
    <xf numFmtId="0" fontId="1" fillId="0" borderId="37" xfId="0" applyFont="1" applyBorder="1" applyAlignment="1">
      <alignment vertical="center"/>
    </xf>
    <xf numFmtId="0" fontId="0" fillId="0" borderId="59" xfId="0" applyBorder="1" applyAlignment="1">
      <alignment/>
    </xf>
    <xf numFmtId="0" fontId="13" fillId="0" borderId="37" xfId="0" applyFont="1" applyBorder="1" applyAlignment="1">
      <alignment horizontal="left" vertical="center"/>
    </xf>
    <xf numFmtId="0" fontId="1" fillId="0" borderId="37" xfId="0" applyFont="1" applyBorder="1" applyAlignment="1" applyProtection="1">
      <alignment horizontal="left"/>
      <protection/>
    </xf>
    <xf numFmtId="0" fontId="1" fillId="0" borderId="63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center" textRotation="90"/>
      <protection/>
    </xf>
    <xf numFmtId="0" fontId="0" fillId="0" borderId="50" xfId="0" applyBorder="1" applyAlignment="1" applyProtection="1">
      <alignment horizontal="center" textRotation="90"/>
      <protection/>
    </xf>
    <xf numFmtId="0" fontId="0" fillId="0" borderId="24" xfId="0" applyBorder="1" applyAlignment="1" applyProtection="1">
      <alignment horizontal="center" textRotation="90"/>
      <protection/>
    </xf>
    <xf numFmtId="0" fontId="1" fillId="0" borderId="25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center" vertical="center" textRotation="90"/>
      <protection/>
    </xf>
    <xf numFmtId="0" fontId="0" fillId="0" borderId="50" xfId="0" applyBorder="1" applyAlignment="1" applyProtection="1">
      <alignment horizontal="center" vertical="center" textRotation="90"/>
      <protection/>
    </xf>
    <xf numFmtId="0" fontId="0" fillId="0" borderId="24" xfId="0" applyBorder="1" applyAlignment="1" applyProtection="1">
      <alignment horizontal="center" vertical="center" textRotation="90"/>
      <protection/>
    </xf>
    <xf numFmtId="0" fontId="0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" fillId="0" borderId="76" xfId="0" applyFont="1" applyBorder="1" applyAlignment="1" applyProtection="1">
      <alignment horizontal="right" vertical="center"/>
      <protection/>
    </xf>
    <xf numFmtId="0" fontId="0" fillId="0" borderId="2" xfId="22" applyFont="1" applyBorder="1" applyAlignment="1" applyProtection="1">
      <alignment vertical="center"/>
      <protection/>
    </xf>
    <xf numFmtId="0" fontId="0" fillId="0" borderId="111" xfId="0" applyFont="1" applyBorder="1" applyAlignment="1" applyProtection="1">
      <alignment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19" xfId="22" applyFont="1" applyBorder="1" applyAlignment="1" applyProtection="1">
      <alignment horizontal="center" vertical="center" wrapText="1" shrinkToFit="1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1" xfId="22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17" xfId="22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49" fontId="0" fillId="0" borderId="51" xfId="22" applyNumberFormat="1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49" fontId="0" fillId="0" borderId="12" xfId="22" applyNumberFormat="1" applyFont="1" applyBorder="1" applyAlignment="1" applyProtection="1">
      <alignment horizontal="center" vertical="center" wrapText="1"/>
      <protection/>
    </xf>
    <xf numFmtId="0" fontId="0" fillId="0" borderId="20" xfId="22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66" xfId="22" applyFont="1" applyBorder="1" applyAlignment="1" applyProtection="1">
      <alignment horizontal="center" vertical="center"/>
      <protection/>
    </xf>
    <xf numFmtId="0" fontId="0" fillId="0" borderId="30" xfId="22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59" xfId="22" applyFont="1" applyBorder="1" applyAlignment="1" applyProtection="1">
      <alignment horizontal="center" vertical="center"/>
      <protection/>
    </xf>
    <xf numFmtId="0" fontId="2" fillId="0" borderId="0" xfId="23" applyFont="1" applyFill="1" applyAlignment="1" applyProtection="1">
      <alignment horizontal="right" vertical="center"/>
      <protection/>
    </xf>
    <xf numFmtId="0" fontId="0" fillId="0" borderId="12" xfId="23" applyFont="1" applyFill="1" applyBorder="1" applyAlignment="1" applyProtection="1">
      <alignment horizontal="center" vertical="center" textRotation="90"/>
      <protection/>
    </xf>
    <xf numFmtId="0" fontId="0" fillId="0" borderId="70" xfId="23" applyFont="1" applyFill="1" applyBorder="1" applyAlignment="1" applyProtection="1">
      <alignment horizontal="center" vertical="center" textRotation="90"/>
      <protection/>
    </xf>
    <xf numFmtId="0" fontId="1" fillId="0" borderId="17" xfId="23" applyFont="1" applyFill="1" applyBorder="1" applyAlignment="1" applyProtection="1">
      <alignment horizontal="center" vertical="center"/>
      <protection/>
    </xf>
    <xf numFmtId="0" fontId="1" fillId="0" borderId="20" xfId="23" applyFont="1" applyFill="1" applyBorder="1" applyAlignment="1" applyProtection="1">
      <alignment horizontal="center" vertical="center"/>
      <protection/>
    </xf>
    <xf numFmtId="0" fontId="1" fillId="0" borderId="18" xfId="23" applyFont="1" applyFill="1" applyBorder="1" applyAlignment="1" applyProtection="1">
      <alignment horizontal="center" vertical="center"/>
      <protection/>
    </xf>
    <xf numFmtId="0" fontId="1" fillId="0" borderId="53" xfId="23" applyFont="1" applyFill="1" applyBorder="1" applyAlignment="1" applyProtection="1">
      <alignment horizontal="center" vertical="center"/>
      <protection/>
    </xf>
    <xf numFmtId="0" fontId="1" fillId="0" borderId="76" xfId="23" applyFont="1" applyFill="1" applyBorder="1" applyAlignment="1" applyProtection="1">
      <alignment horizontal="center" vertical="center"/>
      <protection/>
    </xf>
    <xf numFmtId="0" fontId="1" fillId="0" borderId="94" xfId="23" applyFont="1" applyFill="1" applyBorder="1" applyAlignment="1" applyProtection="1">
      <alignment horizontal="center" vertical="center"/>
      <protection/>
    </xf>
    <xf numFmtId="0" fontId="0" fillId="0" borderId="64" xfId="23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7" xfId="23" applyFont="1" applyFill="1" applyBorder="1" applyAlignment="1" applyProtection="1">
      <alignment horizontal="center" vertical="center" wrapText="1"/>
      <protection/>
    </xf>
    <xf numFmtId="0" fontId="0" fillId="0" borderId="18" xfId="23" applyFont="1" applyFill="1" applyBorder="1" applyAlignment="1" applyProtection="1">
      <alignment horizontal="center" vertical="center" wrapText="1"/>
      <protection/>
    </xf>
    <xf numFmtId="0" fontId="0" fillId="0" borderId="60" xfId="23" applyFont="1" applyFill="1" applyBorder="1" applyAlignment="1" applyProtection="1">
      <alignment horizontal="center" vertical="center" wrapText="1"/>
      <protection/>
    </xf>
    <xf numFmtId="0" fontId="1" fillId="0" borderId="64" xfId="23" applyFont="1" applyFill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60" xfId="0" applyFont="1" applyBorder="1" applyAlignment="1" applyProtection="1">
      <alignment vertical="center" wrapText="1"/>
      <protection/>
    </xf>
    <xf numFmtId="0" fontId="24" fillId="0" borderId="0" xfId="23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1" fillId="0" borderId="73" xfId="0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0" fontId="0" fillId="0" borderId="27" xfId="0" applyBorder="1" applyAlignment="1" applyProtection="1">
      <alignment horizontal="center" vertical="center" textRotation="90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/>
      <protection/>
    </xf>
    <xf numFmtId="0" fontId="14" fillId="0" borderId="76" xfId="0" applyFont="1" applyBorder="1" applyAlignment="1" applyProtection="1">
      <alignment horizontal="center" vertical="center"/>
      <protection/>
    </xf>
    <xf numFmtId="0" fontId="14" fillId="0" borderId="94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94" xfId="0" applyFont="1" applyBorder="1" applyAlignment="1" applyProtection="1">
      <alignment horizontal="center" vertical="center" wrapText="1"/>
      <protection/>
    </xf>
    <xf numFmtId="0" fontId="0" fillId="0" borderId="111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textRotation="90"/>
      <protection/>
    </xf>
    <xf numFmtId="0" fontId="0" fillId="0" borderId="111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textRotation="90"/>
      <protection/>
    </xf>
    <xf numFmtId="0" fontId="0" fillId="0" borderId="59" xfId="0" applyBorder="1" applyAlignment="1" applyProtection="1">
      <alignment/>
      <protection/>
    </xf>
    <xf numFmtId="0" fontId="0" fillId="4" borderId="31" xfId="0" applyFont="1" applyFill="1" applyBorder="1" applyAlignment="1" applyProtection="1">
      <alignment horizontal="center" vertical="center"/>
      <protection/>
    </xf>
    <xf numFmtId="0" fontId="0" fillId="4" borderId="34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0" fillId="4" borderId="34" xfId="0" applyFont="1" applyFill="1" applyBorder="1" applyAlignment="1" applyProtection="1">
      <alignment horizontal="center" vertical="center"/>
      <protection/>
    </xf>
    <xf numFmtId="0" fontId="0" fillId="4" borderId="45" xfId="0" applyFill="1" applyBorder="1" applyAlignment="1" applyProtection="1">
      <alignment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6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37" xfId="0" applyBorder="1" applyAlignment="1">
      <alignment horizontal="right"/>
    </xf>
    <xf numFmtId="0" fontId="0" fillId="0" borderId="30" xfId="0" applyBorder="1" applyAlignment="1">
      <alignment horizontal="right"/>
    </xf>
    <xf numFmtId="0" fontId="1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0" fillId="0" borderId="1" xfId="0" applyFill="1" applyBorder="1" applyAlignment="1" applyProtection="1">
      <alignment horizontal="center" vertical="center" textRotation="90"/>
      <protection/>
    </xf>
    <xf numFmtId="0" fontId="0" fillId="2" borderId="73" xfId="0" applyFill="1" applyBorder="1" applyAlignment="1" applyProtection="1">
      <alignment horizontal="center" vertical="center" wrapText="1"/>
      <protection locked="0"/>
    </xf>
    <xf numFmtId="0" fontId="0" fillId="2" borderId="63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textRotation="90"/>
      <protection/>
    </xf>
    <xf numFmtId="0" fontId="0" fillId="0" borderId="35" xfId="0" applyBorder="1" applyAlignment="1" applyProtection="1">
      <alignment textRotation="90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_OUPVYKAZ" xfId="21"/>
    <cellStyle name="normální_tabulka do výroční zprávy rozboru hospodaření" xfId="22"/>
    <cellStyle name="normální_tabulkyZUČ03-VŠ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147"/>
  <sheetViews>
    <sheetView workbookViewId="0" topLeftCell="A1">
      <pane ySplit="5" topLeftCell="BM106" activePane="bottomLeft" state="frozen"/>
      <selection pane="topLeft" activeCell="A1" sqref="A1"/>
      <selection pane="bottomLeft" activeCell="H123" sqref="H123"/>
    </sheetView>
  </sheetViews>
  <sheetFormatPr defaultColWidth="9.33203125" defaultRowHeight="12.75" customHeight="1"/>
  <cols>
    <col min="1" max="1" width="69.16015625" style="203" customWidth="1"/>
    <col min="2" max="2" width="17" style="459" customWidth="1"/>
    <col min="3" max="3" width="9" style="459" customWidth="1"/>
    <col min="4" max="5" width="15.5" style="453" customWidth="1"/>
    <col min="6" max="16384" width="9.33203125" style="203" customWidth="1"/>
  </cols>
  <sheetData>
    <row r="1" spans="1:5" ht="12.75" customHeight="1">
      <c r="A1" s="407" t="s">
        <v>574</v>
      </c>
      <c r="B1" s="408"/>
      <c r="C1" s="732"/>
      <c r="D1" s="733"/>
      <c r="E1" s="410"/>
    </row>
    <row r="2" spans="1:5" ht="12.75" customHeight="1">
      <c r="A2" s="411"/>
      <c r="B2" s="412"/>
      <c r="C2" s="412"/>
      <c r="D2" s="410"/>
      <c r="E2" s="410"/>
    </row>
    <row r="3" spans="1:5" ht="12.75" customHeight="1">
      <c r="A3" s="413" t="s">
        <v>575</v>
      </c>
      <c r="B3" s="412"/>
      <c r="C3" s="412"/>
      <c r="D3" s="410"/>
      <c r="E3" s="410"/>
    </row>
    <row r="4" spans="1:5" ht="12.75" customHeight="1" thickBot="1">
      <c r="A4" s="409" t="s">
        <v>576</v>
      </c>
      <c r="B4" s="412"/>
      <c r="C4" s="412"/>
      <c r="D4" s="410"/>
      <c r="E4" s="410"/>
    </row>
    <row r="5" spans="1:5" ht="28.5" customHeight="1" thickBot="1">
      <c r="A5" s="414" t="s">
        <v>982</v>
      </c>
      <c r="B5" s="414" t="s">
        <v>983</v>
      </c>
      <c r="C5" s="414" t="s">
        <v>984</v>
      </c>
      <c r="D5" s="415" t="s">
        <v>170</v>
      </c>
      <c r="E5" s="415" t="s">
        <v>171</v>
      </c>
    </row>
    <row r="6" spans="1:5" ht="12.75" customHeight="1" thickBot="1">
      <c r="A6" s="416" t="s">
        <v>577</v>
      </c>
      <c r="B6" s="417"/>
      <c r="C6" s="418"/>
      <c r="D6" s="414" t="s">
        <v>985</v>
      </c>
      <c r="E6" s="414" t="s">
        <v>986</v>
      </c>
    </row>
    <row r="7" spans="1:5" ht="12.75" customHeight="1">
      <c r="A7" s="419" t="s">
        <v>578</v>
      </c>
      <c r="B7" s="420" t="s">
        <v>579</v>
      </c>
      <c r="C7" s="421" t="s">
        <v>580</v>
      </c>
      <c r="D7" s="422">
        <f>D8+D16+D27+D35</f>
        <v>114952</v>
      </c>
      <c r="E7" s="423">
        <f>E8+E16+E27+E35</f>
        <v>108592</v>
      </c>
    </row>
    <row r="8" spans="1:5" ht="12.75" customHeight="1">
      <c r="A8" s="419" t="s">
        <v>581</v>
      </c>
      <c r="B8" s="420" t="s">
        <v>582</v>
      </c>
      <c r="C8" s="421" t="s">
        <v>583</v>
      </c>
      <c r="D8" s="422">
        <f>SUM(D9:D15)</f>
        <v>11952</v>
      </c>
      <c r="E8" s="424">
        <f>SUM(E9:E15)</f>
        <v>12518</v>
      </c>
    </row>
    <row r="9" spans="1:5" ht="12.75" customHeight="1">
      <c r="A9" s="419" t="s">
        <v>584</v>
      </c>
      <c r="B9" s="420" t="s">
        <v>585</v>
      </c>
      <c r="C9" s="421" t="s">
        <v>586</v>
      </c>
      <c r="D9" s="425">
        <v>0</v>
      </c>
      <c r="E9" s="426">
        <v>0</v>
      </c>
    </row>
    <row r="10" spans="1:5" ht="12.75" customHeight="1">
      <c r="A10" s="419" t="s">
        <v>587</v>
      </c>
      <c r="B10" s="420" t="s">
        <v>588</v>
      </c>
      <c r="C10" s="421" t="s">
        <v>589</v>
      </c>
      <c r="D10" s="425">
        <v>11466</v>
      </c>
      <c r="E10" s="426">
        <v>12032</v>
      </c>
    </row>
    <row r="11" spans="1:5" ht="12.75" customHeight="1">
      <c r="A11" s="419" t="s">
        <v>590</v>
      </c>
      <c r="B11" s="420" t="s">
        <v>591</v>
      </c>
      <c r="C11" s="421" t="s">
        <v>592</v>
      </c>
      <c r="D11" s="425">
        <v>0</v>
      </c>
      <c r="E11" s="426">
        <v>0</v>
      </c>
    </row>
    <row r="12" spans="1:5" ht="12.75" customHeight="1">
      <c r="A12" s="419" t="s">
        <v>593</v>
      </c>
      <c r="B12" s="420" t="s">
        <v>594</v>
      </c>
      <c r="C12" s="421" t="s">
        <v>595</v>
      </c>
      <c r="D12" s="425">
        <v>338</v>
      </c>
      <c r="E12" s="426">
        <v>338</v>
      </c>
    </row>
    <row r="13" spans="1:5" ht="12.75" customHeight="1">
      <c r="A13" s="419" t="s">
        <v>596</v>
      </c>
      <c r="B13" s="420" t="s">
        <v>597</v>
      </c>
      <c r="C13" s="421" t="s">
        <v>598</v>
      </c>
      <c r="D13" s="425">
        <v>148</v>
      </c>
      <c r="E13" s="426">
        <v>148</v>
      </c>
    </row>
    <row r="14" spans="1:5" ht="12.75" customHeight="1">
      <c r="A14" s="419" t="s">
        <v>599</v>
      </c>
      <c r="B14" s="420" t="s">
        <v>600</v>
      </c>
      <c r="C14" s="421" t="s">
        <v>601</v>
      </c>
      <c r="D14" s="425">
        <v>0</v>
      </c>
      <c r="E14" s="426">
        <v>0</v>
      </c>
    </row>
    <row r="15" spans="1:5" ht="12.75" customHeight="1">
      <c r="A15" s="419" t="s">
        <v>602</v>
      </c>
      <c r="B15" s="420" t="s">
        <v>603</v>
      </c>
      <c r="C15" s="421" t="s">
        <v>604</v>
      </c>
      <c r="D15" s="425">
        <v>0</v>
      </c>
      <c r="E15" s="426">
        <v>0</v>
      </c>
    </row>
    <row r="16" spans="1:5" ht="12.75" customHeight="1">
      <c r="A16" s="427" t="s">
        <v>605</v>
      </c>
      <c r="B16" s="420" t="s">
        <v>606</v>
      </c>
      <c r="C16" s="421" t="s">
        <v>607</v>
      </c>
      <c r="D16" s="422">
        <f>SUM(D17:D26)</f>
        <v>196424</v>
      </c>
      <c r="E16" s="424">
        <f>SUM(E17:E26)</f>
        <v>189986</v>
      </c>
    </row>
    <row r="17" spans="1:5" ht="12.75" customHeight="1">
      <c r="A17" s="419" t="s">
        <v>608</v>
      </c>
      <c r="B17" s="420" t="s">
        <v>609</v>
      </c>
      <c r="C17" s="421" t="s">
        <v>610</v>
      </c>
      <c r="D17" s="425">
        <v>2011</v>
      </c>
      <c r="E17" s="426">
        <v>2011</v>
      </c>
    </row>
    <row r="18" spans="1:5" ht="12.75" customHeight="1">
      <c r="A18" s="419" t="s">
        <v>611</v>
      </c>
      <c r="B18" s="420" t="s">
        <v>612</v>
      </c>
      <c r="C18" s="421" t="s">
        <v>613</v>
      </c>
      <c r="D18" s="425">
        <v>51</v>
      </c>
      <c r="E18" s="426">
        <v>0</v>
      </c>
    </row>
    <row r="19" spans="1:5" ht="12.75" customHeight="1">
      <c r="A19" s="419" t="s">
        <v>614</v>
      </c>
      <c r="B19" s="420" t="s">
        <v>615</v>
      </c>
      <c r="C19" s="421" t="s">
        <v>616</v>
      </c>
      <c r="D19" s="425">
        <v>105743</v>
      </c>
      <c r="E19" s="426">
        <v>106384</v>
      </c>
    </row>
    <row r="20" spans="1:5" ht="12.75" customHeight="1">
      <c r="A20" s="419" t="s">
        <v>617</v>
      </c>
      <c r="B20" s="420" t="s">
        <v>618</v>
      </c>
      <c r="C20" s="421" t="s">
        <v>619</v>
      </c>
      <c r="D20" s="425">
        <v>69030</v>
      </c>
      <c r="E20" s="426">
        <v>63192</v>
      </c>
    </row>
    <row r="21" spans="1:5" ht="12.75" customHeight="1">
      <c r="A21" s="419" t="s">
        <v>620</v>
      </c>
      <c r="B21" s="420" t="s">
        <v>621</v>
      </c>
      <c r="C21" s="421" t="s">
        <v>622</v>
      </c>
      <c r="D21" s="425">
        <v>0</v>
      </c>
      <c r="E21" s="426">
        <v>0</v>
      </c>
    </row>
    <row r="22" spans="1:5" ht="12.75" customHeight="1">
      <c r="A22" s="419" t="s">
        <v>623</v>
      </c>
      <c r="B22" s="420" t="s">
        <v>624</v>
      </c>
      <c r="C22" s="421" t="s">
        <v>625</v>
      </c>
      <c r="D22" s="425">
        <v>0</v>
      </c>
      <c r="E22" s="426">
        <v>0</v>
      </c>
    </row>
    <row r="23" spans="1:5" ht="12.75" customHeight="1">
      <c r="A23" s="419" t="s">
        <v>626</v>
      </c>
      <c r="B23" s="420" t="s">
        <v>627</v>
      </c>
      <c r="C23" s="421" t="s">
        <v>628</v>
      </c>
      <c r="D23" s="425">
        <v>19503</v>
      </c>
      <c r="E23" s="426">
        <v>18399</v>
      </c>
    </row>
    <row r="24" spans="1:5" ht="12.75" customHeight="1">
      <c r="A24" s="419" t="s">
        <v>629</v>
      </c>
      <c r="B24" s="420" t="s">
        <v>630</v>
      </c>
      <c r="C24" s="421" t="s">
        <v>631</v>
      </c>
      <c r="D24" s="425">
        <v>0</v>
      </c>
      <c r="E24" s="426">
        <v>0</v>
      </c>
    </row>
    <row r="25" spans="1:5" ht="12.75" customHeight="1">
      <c r="A25" s="419" t="s">
        <v>632</v>
      </c>
      <c r="B25" s="420" t="s">
        <v>633</v>
      </c>
      <c r="C25" s="421" t="s">
        <v>634</v>
      </c>
      <c r="D25" s="425">
        <v>86</v>
      </c>
      <c r="E25" s="426">
        <v>0</v>
      </c>
    </row>
    <row r="26" spans="1:5" ht="12.75" customHeight="1">
      <c r="A26" s="419" t="s">
        <v>635</v>
      </c>
      <c r="B26" s="420" t="s">
        <v>636</v>
      </c>
      <c r="C26" s="421" t="s">
        <v>637</v>
      </c>
      <c r="D26" s="425">
        <v>0</v>
      </c>
      <c r="E26" s="426">
        <v>0</v>
      </c>
    </row>
    <row r="27" spans="1:5" s="428" customFormat="1" ht="12.75" customHeight="1">
      <c r="A27" s="427" t="s">
        <v>638</v>
      </c>
      <c r="B27" s="420" t="s">
        <v>639</v>
      </c>
      <c r="C27" s="421" t="s">
        <v>640</v>
      </c>
      <c r="D27" s="422">
        <f>SUM(D28:D34)</f>
        <v>0</v>
      </c>
      <c r="E27" s="424">
        <f>SUM(E28:E34)</f>
        <v>0</v>
      </c>
    </row>
    <row r="28" spans="1:5" ht="12.75" customHeight="1">
      <c r="A28" s="419" t="s">
        <v>641</v>
      </c>
      <c r="B28" s="420" t="s">
        <v>642</v>
      </c>
      <c r="C28" s="421" t="s">
        <v>643</v>
      </c>
      <c r="D28" s="425">
        <v>0</v>
      </c>
      <c r="E28" s="426">
        <v>0</v>
      </c>
    </row>
    <row r="29" spans="1:5" ht="12.75" customHeight="1">
      <c r="A29" s="419" t="s">
        <v>644</v>
      </c>
      <c r="B29" s="420" t="s">
        <v>645</v>
      </c>
      <c r="C29" s="421" t="s">
        <v>646</v>
      </c>
      <c r="D29" s="425">
        <v>0</v>
      </c>
      <c r="E29" s="426">
        <v>0</v>
      </c>
    </row>
    <row r="30" spans="1:5" ht="12.75" customHeight="1">
      <c r="A30" s="419" t="s">
        <v>647</v>
      </c>
      <c r="B30" s="420" t="s">
        <v>648</v>
      </c>
      <c r="C30" s="421" t="s">
        <v>649</v>
      </c>
      <c r="D30" s="425">
        <v>0</v>
      </c>
      <c r="E30" s="426">
        <v>0</v>
      </c>
    </row>
    <row r="31" spans="1:5" ht="12.75" customHeight="1">
      <c r="A31" s="419" t="s">
        <v>650</v>
      </c>
      <c r="B31" s="420" t="s">
        <v>651</v>
      </c>
      <c r="C31" s="421" t="s">
        <v>652</v>
      </c>
      <c r="D31" s="425">
        <v>0</v>
      </c>
      <c r="E31" s="426">
        <v>0</v>
      </c>
    </row>
    <row r="32" spans="1:5" ht="12.75" customHeight="1">
      <c r="A32" s="419" t="s">
        <v>653</v>
      </c>
      <c r="B32" s="420" t="s">
        <v>654</v>
      </c>
      <c r="C32" s="421" t="s">
        <v>655</v>
      </c>
      <c r="D32" s="425">
        <v>0</v>
      </c>
      <c r="E32" s="426">
        <v>0</v>
      </c>
    </row>
    <row r="33" spans="1:5" ht="12.75" customHeight="1">
      <c r="A33" s="419" t="s">
        <v>656</v>
      </c>
      <c r="B33" s="420" t="s">
        <v>657</v>
      </c>
      <c r="C33" s="421" t="s">
        <v>658</v>
      </c>
      <c r="D33" s="425">
        <v>0</v>
      </c>
      <c r="E33" s="426">
        <v>0</v>
      </c>
    </row>
    <row r="34" spans="1:5" ht="12.75" customHeight="1">
      <c r="A34" s="429" t="s">
        <v>987</v>
      </c>
      <c r="B34" s="420" t="s">
        <v>659</v>
      </c>
      <c r="C34" s="421" t="s">
        <v>660</v>
      </c>
      <c r="D34" s="425">
        <v>0</v>
      </c>
      <c r="E34" s="426">
        <v>0</v>
      </c>
    </row>
    <row r="35" spans="1:5" s="428" customFormat="1" ht="12.75" customHeight="1">
      <c r="A35" s="427" t="s">
        <v>661</v>
      </c>
      <c r="B35" s="420" t="s">
        <v>662</v>
      </c>
      <c r="C35" s="421" t="s">
        <v>663</v>
      </c>
      <c r="D35" s="422">
        <f>SUM(D36:D46)</f>
        <v>-93424</v>
      </c>
      <c r="E35" s="424">
        <f>SUM(E36:E46)</f>
        <v>-93912</v>
      </c>
    </row>
    <row r="36" spans="1:5" ht="12.75" customHeight="1">
      <c r="A36" s="419" t="s">
        <v>664</v>
      </c>
      <c r="B36" s="420" t="s">
        <v>665</v>
      </c>
      <c r="C36" s="421" t="s">
        <v>666</v>
      </c>
      <c r="D36" s="425">
        <v>0</v>
      </c>
      <c r="E36" s="426">
        <v>0</v>
      </c>
    </row>
    <row r="37" spans="1:5" ht="12.75" customHeight="1">
      <c r="A37" s="419" t="s">
        <v>667</v>
      </c>
      <c r="B37" s="420" t="s">
        <v>668</v>
      </c>
      <c r="C37" s="421" t="s">
        <v>669</v>
      </c>
      <c r="D37" s="425">
        <v>-4546</v>
      </c>
      <c r="E37" s="426">
        <v>-6388</v>
      </c>
    </row>
    <row r="38" spans="1:5" ht="12.75" customHeight="1">
      <c r="A38" s="419" t="s">
        <v>670</v>
      </c>
      <c r="B38" s="420" t="s">
        <v>671</v>
      </c>
      <c r="C38" s="421" t="s">
        <v>672</v>
      </c>
      <c r="D38" s="425">
        <v>0</v>
      </c>
      <c r="E38" s="426">
        <v>0</v>
      </c>
    </row>
    <row r="39" spans="1:5" ht="12.75" customHeight="1">
      <c r="A39" s="419" t="s">
        <v>675</v>
      </c>
      <c r="B39" s="420" t="s">
        <v>676</v>
      </c>
      <c r="C39" s="421" t="s">
        <v>677</v>
      </c>
      <c r="D39" s="425">
        <v>-338</v>
      </c>
      <c r="E39" s="426">
        <v>-338</v>
      </c>
    </row>
    <row r="40" spans="1:5" ht="12.75" customHeight="1">
      <c r="A40" s="419" t="s">
        <v>678</v>
      </c>
      <c r="B40" s="420" t="s">
        <v>679</v>
      </c>
      <c r="C40" s="421" t="s">
        <v>680</v>
      </c>
      <c r="D40" s="425">
        <v>-148</v>
      </c>
      <c r="E40" s="426">
        <v>-148</v>
      </c>
    </row>
    <row r="41" spans="1:5" ht="12.75" customHeight="1">
      <c r="A41" s="419" t="s">
        <v>681</v>
      </c>
      <c r="B41" s="420" t="s">
        <v>682</v>
      </c>
      <c r="C41" s="421" t="s">
        <v>683</v>
      </c>
      <c r="D41" s="425">
        <v>-20742</v>
      </c>
      <c r="E41" s="426">
        <v>-22799</v>
      </c>
    </row>
    <row r="42" spans="1:5" ht="12.75" customHeight="1">
      <c r="A42" s="419" t="s">
        <v>684</v>
      </c>
      <c r="B42" s="420" t="s">
        <v>685</v>
      </c>
      <c r="C42" s="421" t="s">
        <v>686</v>
      </c>
      <c r="D42" s="425">
        <v>-48147</v>
      </c>
      <c r="E42" s="426">
        <v>-45840</v>
      </c>
    </row>
    <row r="43" spans="1:5" ht="12.75" customHeight="1">
      <c r="A43" s="419" t="s">
        <v>687</v>
      </c>
      <c r="B43" s="420" t="s">
        <v>688</v>
      </c>
      <c r="C43" s="421" t="s">
        <v>689</v>
      </c>
      <c r="D43" s="425">
        <v>0</v>
      </c>
      <c r="E43" s="426">
        <v>0</v>
      </c>
    </row>
    <row r="44" spans="1:5" ht="12.75" customHeight="1">
      <c r="A44" s="419" t="s">
        <v>690</v>
      </c>
      <c r="B44" s="420" t="s">
        <v>691</v>
      </c>
      <c r="C44" s="421" t="s">
        <v>692</v>
      </c>
      <c r="D44" s="425">
        <v>0</v>
      </c>
      <c r="E44" s="426">
        <v>0</v>
      </c>
    </row>
    <row r="45" spans="1:5" ht="12.75" customHeight="1">
      <c r="A45" s="419" t="s">
        <v>693</v>
      </c>
      <c r="B45" s="420" t="s">
        <v>694</v>
      </c>
      <c r="C45" s="421" t="s">
        <v>695</v>
      </c>
      <c r="D45" s="425">
        <v>-19503</v>
      </c>
      <c r="E45" s="426">
        <v>-18399</v>
      </c>
    </row>
    <row r="46" spans="1:5" ht="11.25" thickBot="1">
      <c r="A46" s="430" t="s">
        <v>696</v>
      </c>
      <c r="B46" s="431" t="s">
        <v>697</v>
      </c>
      <c r="C46" s="432" t="s">
        <v>698</v>
      </c>
      <c r="D46" s="433">
        <v>0</v>
      </c>
      <c r="E46" s="434">
        <v>0</v>
      </c>
    </row>
    <row r="47" spans="1:5" s="428" customFormat="1" ht="12.75" customHeight="1">
      <c r="A47" s="435" t="s">
        <v>699</v>
      </c>
      <c r="B47" s="436" t="s">
        <v>700</v>
      </c>
      <c r="C47" s="437" t="s">
        <v>701</v>
      </c>
      <c r="D47" s="438">
        <f>D48+D58+D78+D87</f>
        <v>53257</v>
      </c>
      <c r="E47" s="423">
        <f>E48+E58+E78+E87</f>
        <v>62924</v>
      </c>
    </row>
    <row r="48" spans="1:5" s="428" customFormat="1" ht="12.75" customHeight="1">
      <c r="A48" s="427" t="s">
        <v>702</v>
      </c>
      <c r="B48" s="420" t="s">
        <v>703</v>
      </c>
      <c r="C48" s="421" t="s">
        <v>704</v>
      </c>
      <c r="D48" s="422">
        <f>SUM(D49:D57)</f>
        <v>2</v>
      </c>
      <c r="E48" s="424">
        <f>SUM(E49:E57)</f>
        <v>2</v>
      </c>
    </row>
    <row r="49" spans="1:5" ht="12.75" customHeight="1">
      <c r="A49" s="419" t="s">
        <v>705</v>
      </c>
      <c r="B49" s="420" t="s">
        <v>706</v>
      </c>
      <c r="C49" s="421" t="s">
        <v>707</v>
      </c>
      <c r="D49" s="425">
        <v>2</v>
      </c>
      <c r="E49" s="426">
        <v>2</v>
      </c>
    </row>
    <row r="50" spans="1:5" ht="12.75" customHeight="1">
      <c r="A50" s="419" t="s">
        <v>708</v>
      </c>
      <c r="B50" s="420" t="s">
        <v>709</v>
      </c>
      <c r="C50" s="421" t="s">
        <v>710</v>
      </c>
      <c r="D50" s="425">
        <v>0</v>
      </c>
      <c r="E50" s="426">
        <v>0</v>
      </c>
    </row>
    <row r="51" spans="1:5" ht="12.75" customHeight="1">
      <c r="A51" s="419" t="s">
        <v>711</v>
      </c>
      <c r="B51" s="420" t="s">
        <v>712</v>
      </c>
      <c r="C51" s="421" t="s">
        <v>713</v>
      </c>
      <c r="D51" s="425">
        <v>0</v>
      </c>
      <c r="E51" s="426">
        <v>0</v>
      </c>
    </row>
    <row r="52" spans="1:5" ht="12.75" customHeight="1">
      <c r="A52" s="419" t="s">
        <v>714</v>
      </c>
      <c r="B52" s="420" t="s">
        <v>715</v>
      </c>
      <c r="C52" s="421" t="s">
        <v>716</v>
      </c>
      <c r="D52" s="425">
        <v>0</v>
      </c>
      <c r="E52" s="426">
        <v>0</v>
      </c>
    </row>
    <row r="53" spans="1:5" ht="12.75" customHeight="1">
      <c r="A53" s="419" t="s">
        <v>717</v>
      </c>
      <c r="B53" s="420" t="s">
        <v>718</v>
      </c>
      <c r="C53" s="421" t="s">
        <v>719</v>
      </c>
      <c r="D53" s="425">
        <v>0</v>
      </c>
      <c r="E53" s="426">
        <v>0</v>
      </c>
    </row>
    <row r="54" spans="1:5" ht="12.75" customHeight="1">
      <c r="A54" s="419" t="s">
        <v>720</v>
      </c>
      <c r="B54" s="420" t="s">
        <v>721</v>
      </c>
      <c r="C54" s="421" t="s">
        <v>722</v>
      </c>
      <c r="D54" s="425">
        <v>0</v>
      </c>
      <c r="E54" s="426">
        <v>0</v>
      </c>
    </row>
    <row r="55" spans="1:5" ht="12.75" customHeight="1">
      <c r="A55" s="419" t="s">
        <v>723</v>
      </c>
      <c r="B55" s="420" t="s">
        <v>724</v>
      </c>
      <c r="C55" s="421" t="s">
        <v>725</v>
      </c>
      <c r="D55" s="425">
        <v>0</v>
      </c>
      <c r="E55" s="426">
        <v>0</v>
      </c>
    </row>
    <row r="56" spans="1:5" ht="12.75" customHeight="1">
      <c r="A56" s="419" t="s">
        <v>726</v>
      </c>
      <c r="B56" s="420" t="s">
        <v>727</v>
      </c>
      <c r="C56" s="421" t="s">
        <v>728</v>
      </c>
      <c r="D56" s="425">
        <v>0</v>
      </c>
      <c r="E56" s="426">
        <v>0</v>
      </c>
    </row>
    <row r="57" spans="1:5" ht="12.75" customHeight="1">
      <c r="A57" s="419" t="s">
        <v>729</v>
      </c>
      <c r="B57" s="420" t="s">
        <v>730</v>
      </c>
      <c r="C57" s="421" t="s">
        <v>731</v>
      </c>
      <c r="D57" s="425">
        <v>0</v>
      </c>
      <c r="E57" s="426">
        <v>0</v>
      </c>
    </row>
    <row r="58" spans="1:5" s="428" customFormat="1" ht="12.75" customHeight="1">
      <c r="A58" s="427" t="s">
        <v>732</v>
      </c>
      <c r="B58" s="420" t="s">
        <v>733</v>
      </c>
      <c r="C58" s="421" t="s">
        <v>734</v>
      </c>
      <c r="D58" s="422">
        <f>SUM(D59:D77)</f>
        <v>3530</v>
      </c>
      <c r="E58" s="424">
        <f>SUM(E59:E77)</f>
        <v>3125</v>
      </c>
    </row>
    <row r="59" spans="1:5" ht="12.75" customHeight="1">
      <c r="A59" s="419" t="s">
        <v>735</v>
      </c>
      <c r="B59" s="420" t="s">
        <v>736</v>
      </c>
      <c r="C59" s="421" t="s">
        <v>737</v>
      </c>
      <c r="D59" s="425">
        <v>1319</v>
      </c>
      <c r="E59" s="426">
        <v>1204</v>
      </c>
    </row>
    <row r="60" spans="1:5" ht="12.75" customHeight="1">
      <c r="A60" s="419" t="s">
        <v>738</v>
      </c>
      <c r="B60" s="420" t="s">
        <v>739</v>
      </c>
      <c r="C60" s="421" t="s">
        <v>740</v>
      </c>
      <c r="D60" s="425">
        <v>0</v>
      </c>
      <c r="E60" s="426">
        <v>0</v>
      </c>
    </row>
    <row r="61" spans="1:5" ht="12.75" customHeight="1">
      <c r="A61" s="419" t="s">
        <v>741</v>
      </c>
      <c r="B61" s="420" t="s">
        <v>742</v>
      </c>
      <c r="C61" s="421" t="s">
        <v>743</v>
      </c>
      <c r="D61" s="425">
        <v>0</v>
      </c>
      <c r="E61" s="426">
        <v>0</v>
      </c>
    </row>
    <row r="62" spans="1:5" ht="12.75" customHeight="1">
      <c r="A62" s="419" t="s">
        <v>744</v>
      </c>
      <c r="B62" s="420" t="s">
        <v>730</v>
      </c>
      <c r="C62" s="421" t="s">
        <v>745</v>
      </c>
      <c r="D62" s="425">
        <v>1648</v>
      </c>
      <c r="E62" s="426">
        <v>1371</v>
      </c>
    </row>
    <row r="63" spans="1:5" ht="12.75" customHeight="1">
      <c r="A63" s="419" t="s">
        <v>746</v>
      </c>
      <c r="B63" s="420" t="s">
        <v>747</v>
      </c>
      <c r="C63" s="421" t="s">
        <v>748</v>
      </c>
      <c r="D63" s="425">
        <v>1</v>
      </c>
      <c r="E63" s="426">
        <v>0</v>
      </c>
    </row>
    <row r="64" spans="1:5" ht="12.75" customHeight="1">
      <c r="A64" s="419" t="s">
        <v>749</v>
      </c>
      <c r="B64" s="420" t="s">
        <v>750</v>
      </c>
      <c r="C64" s="421" t="s">
        <v>751</v>
      </c>
      <c r="D64" s="425">
        <v>67</v>
      </c>
      <c r="E64" s="426">
        <v>54</v>
      </c>
    </row>
    <row r="65" spans="1:5" ht="12.75" customHeight="1">
      <c r="A65" s="419" t="s">
        <v>752</v>
      </c>
      <c r="B65" s="420" t="s">
        <v>757</v>
      </c>
      <c r="C65" s="421" t="s">
        <v>758</v>
      </c>
      <c r="D65" s="425">
        <v>0</v>
      </c>
      <c r="E65" s="426">
        <v>0</v>
      </c>
    </row>
    <row r="66" spans="1:5" ht="12.75" customHeight="1">
      <c r="A66" s="419" t="s">
        <v>759</v>
      </c>
      <c r="B66" s="420" t="s">
        <v>760</v>
      </c>
      <c r="C66" s="421" t="s">
        <v>761</v>
      </c>
      <c r="D66" s="425">
        <v>0</v>
      </c>
      <c r="E66" s="426">
        <v>0</v>
      </c>
    </row>
    <row r="67" spans="1:5" ht="12.75" customHeight="1">
      <c r="A67" s="419" t="s">
        <v>762</v>
      </c>
      <c r="B67" s="420" t="s">
        <v>763</v>
      </c>
      <c r="C67" s="421" t="s">
        <v>764</v>
      </c>
      <c r="D67" s="425">
        <v>0</v>
      </c>
      <c r="E67" s="426">
        <v>0</v>
      </c>
    </row>
    <row r="68" spans="1:5" ht="12.75" customHeight="1">
      <c r="A68" s="419" t="s">
        <v>765</v>
      </c>
      <c r="B68" s="420" t="s">
        <v>766</v>
      </c>
      <c r="C68" s="421" t="s">
        <v>767</v>
      </c>
      <c r="D68" s="425">
        <v>0</v>
      </c>
      <c r="E68" s="426">
        <v>0</v>
      </c>
    </row>
    <row r="69" spans="1:5" ht="12.75" customHeight="1">
      <c r="A69" s="419" t="s">
        <v>768</v>
      </c>
      <c r="B69" s="420" t="s">
        <v>769</v>
      </c>
      <c r="C69" s="421" t="s">
        <v>770</v>
      </c>
      <c r="D69" s="425">
        <v>0</v>
      </c>
      <c r="E69" s="426">
        <v>0</v>
      </c>
    </row>
    <row r="70" spans="1:5" ht="12.75" customHeight="1">
      <c r="A70" s="419" t="s">
        <v>771</v>
      </c>
      <c r="B70" s="420" t="s">
        <v>772</v>
      </c>
      <c r="C70" s="421" t="s">
        <v>773</v>
      </c>
      <c r="D70" s="425">
        <v>0</v>
      </c>
      <c r="E70" s="426">
        <v>0</v>
      </c>
    </row>
    <row r="71" spans="1:5" ht="10.5">
      <c r="A71" s="419" t="s">
        <v>774</v>
      </c>
      <c r="B71" s="420" t="s">
        <v>775</v>
      </c>
      <c r="C71" s="421" t="s">
        <v>776</v>
      </c>
      <c r="D71" s="425">
        <v>0</v>
      </c>
      <c r="E71" s="426">
        <v>0</v>
      </c>
    </row>
    <row r="72" spans="1:5" ht="12.75" customHeight="1">
      <c r="A72" s="419" t="s">
        <v>777</v>
      </c>
      <c r="B72" s="420" t="s">
        <v>778</v>
      </c>
      <c r="C72" s="421" t="s">
        <v>779</v>
      </c>
      <c r="D72" s="425">
        <v>0</v>
      </c>
      <c r="E72" s="426">
        <v>0</v>
      </c>
    </row>
    <row r="73" spans="1:5" ht="12.75" customHeight="1">
      <c r="A73" s="429" t="s">
        <v>988</v>
      </c>
      <c r="B73" s="420" t="s">
        <v>780</v>
      </c>
      <c r="C73" s="421" t="s">
        <v>781</v>
      </c>
      <c r="D73" s="425">
        <v>0</v>
      </c>
      <c r="E73" s="426">
        <v>0</v>
      </c>
    </row>
    <row r="74" spans="1:5" ht="12.75" customHeight="1">
      <c r="A74" s="419" t="s">
        <v>782</v>
      </c>
      <c r="B74" s="420" t="s">
        <v>783</v>
      </c>
      <c r="C74" s="421" t="s">
        <v>784</v>
      </c>
      <c r="D74" s="425">
        <v>0</v>
      </c>
      <c r="E74" s="426">
        <v>0</v>
      </c>
    </row>
    <row r="75" spans="1:5" ht="12.75" customHeight="1">
      <c r="A75" s="419" t="s">
        <v>785</v>
      </c>
      <c r="B75" s="420" t="s">
        <v>786</v>
      </c>
      <c r="C75" s="421" t="s">
        <v>787</v>
      </c>
      <c r="D75" s="425">
        <v>3</v>
      </c>
      <c r="E75" s="426">
        <v>0</v>
      </c>
    </row>
    <row r="76" spans="1:5" ht="12.75" customHeight="1">
      <c r="A76" s="419" t="s">
        <v>788</v>
      </c>
      <c r="B76" s="420" t="s">
        <v>789</v>
      </c>
      <c r="C76" s="421" t="s">
        <v>790</v>
      </c>
      <c r="D76" s="425">
        <v>492</v>
      </c>
      <c r="E76" s="426">
        <v>496</v>
      </c>
    </row>
    <row r="77" spans="1:5" ht="12.75" customHeight="1">
      <c r="A77" s="429" t="s">
        <v>989</v>
      </c>
      <c r="B77" s="420" t="s">
        <v>791</v>
      </c>
      <c r="C77" s="421" t="s">
        <v>792</v>
      </c>
      <c r="D77" s="425">
        <v>0</v>
      </c>
      <c r="E77" s="426">
        <v>0</v>
      </c>
    </row>
    <row r="78" spans="1:5" s="428" customFormat="1" ht="12.75" customHeight="1">
      <c r="A78" s="427" t="s">
        <v>793</v>
      </c>
      <c r="B78" s="420" t="s">
        <v>794</v>
      </c>
      <c r="C78" s="421" t="s">
        <v>795</v>
      </c>
      <c r="D78" s="422">
        <f>SUM(D79:D86)</f>
        <v>49126</v>
      </c>
      <c r="E78" s="424">
        <f>SUM(E79:E86)</f>
        <v>59553</v>
      </c>
    </row>
    <row r="79" spans="1:5" ht="12.75" customHeight="1">
      <c r="A79" s="419" t="s">
        <v>796</v>
      </c>
      <c r="B79" s="420" t="s">
        <v>797</v>
      </c>
      <c r="C79" s="421" t="s">
        <v>798</v>
      </c>
      <c r="D79" s="425">
        <v>16</v>
      </c>
      <c r="E79" s="426">
        <v>179</v>
      </c>
    </row>
    <row r="80" spans="1:5" ht="12.75" customHeight="1">
      <c r="A80" s="419" t="s">
        <v>799</v>
      </c>
      <c r="B80" s="420" t="s">
        <v>800</v>
      </c>
      <c r="C80" s="421" t="s">
        <v>801</v>
      </c>
      <c r="D80" s="425">
        <v>69</v>
      </c>
      <c r="E80" s="426">
        <v>24</v>
      </c>
    </row>
    <row r="81" spans="1:5" ht="12.75" customHeight="1">
      <c r="A81" s="419" t="s">
        <v>802</v>
      </c>
      <c r="B81" s="420" t="s">
        <v>803</v>
      </c>
      <c r="C81" s="421" t="s">
        <v>804</v>
      </c>
      <c r="D81" s="425">
        <v>49041</v>
      </c>
      <c r="E81" s="426">
        <v>59350</v>
      </c>
    </row>
    <row r="82" spans="1:5" ht="12.75" customHeight="1">
      <c r="A82" s="419" t="s">
        <v>805</v>
      </c>
      <c r="B82" s="420" t="s">
        <v>806</v>
      </c>
      <c r="C82" s="421" t="s">
        <v>807</v>
      </c>
      <c r="D82" s="425">
        <v>0</v>
      </c>
      <c r="E82" s="426">
        <v>0</v>
      </c>
    </row>
    <row r="83" spans="1:5" ht="12.75" customHeight="1">
      <c r="A83" s="419" t="s">
        <v>808</v>
      </c>
      <c r="B83" s="420" t="s">
        <v>809</v>
      </c>
      <c r="C83" s="421" t="s">
        <v>810</v>
      </c>
      <c r="D83" s="425">
        <v>0</v>
      </c>
      <c r="E83" s="426">
        <v>0</v>
      </c>
    </row>
    <row r="84" spans="1:5" ht="12.75" customHeight="1">
      <c r="A84" s="419" t="s">
        <v>811</v>
      </c>
      <c r="B84" s="420" t="s">
        <v>812</v>
      </c>
      <c r="C84" s="421" t="s">
        <v>813</v>
      </c>
      <c r="D84" s="425">
        <v>0</v>
      </c>
      <c r="E84" s="426">
        <v>0</v>
      </c>
    </row>
    <row r="85" spans="1:5" ht="12.75" customHeight="1">
      <c r="A85" s="419" t="s">
        <v>814</v>
      </c>
      <c r="B85" s="420" t="s">
        <v>815</v>
      </c>
      <c r="C85" s="421" t="s">
        <v>816</v>
      </c>
      <c r="D85" s="425">
        <v>0</v>
      </c>
      <c r="E85" s="426">
        <v>0</v>
      </c>
    </row>
    <row r="86" spans="1:5" ht="12.75" customHeight="1">
      <c r="A86" s="419" t="s">
        <v>817</v>
      </c>
      <c r="B86" s="420" t="s">
        <v>818</v>
      </c>
      <c r="C86" s="421" t="s">
        <v>819</v>
      </c>
      <c r="D86" s="425">
        <v>0</v>
      </c>
      <c r="E86" s="426">
        <v>0</v>
      </c>
    </row>
    <row r="87" spans="1:5" s="428" customFormat="1" ht="12.75" customHeight="1">
      <c r="A87" s="427" t="s">
        <v>820</v>
      </c>
      <c r="B87" s="420" t="s">
        <v>821</v>
      </c>
      <c r="C87" s="421" t="s">
        <v>822</v>
      </c>
      <c r="D87" s="422">
        <f>SUM(D88:D90)</f>
        <v>599</v>
      </c>
      <c r="E87" s="424">
        <f>SUM(E88:E90)</f>
        <v>244</v>
      </c>
    </row>
    <row r="88" spans="1:5" ht="12.75" customHeight="1">
      <c r="A88" s="419" t="s">
        <v>823</v>
      </c>
      <c r="B88" s="420" t="s">
        <v>824</v>
      </c>
      <c r="C88" s="421" t="s">
        <v>825</v>
      </c>
      <c r="D88" s="425">
        <v>599</v>
      </c>
      <c r="E88" s="426">
        <v>244</v>
      </c>
    </row>
    <row r="89" spans="1:5" ht="12.75" customHeight="1">
      <c r="A89" s="419" t="s">
        <v>826</v>
      </c>
      <c r="B89" s="420" t="s">
        <v>827</v>
      </c>
      <c r="C89" s="421" t="s">
        <v>828</v>
      </c>
      <c r="D89" s="425">
        <v>0</v>
      </c>
      <c r="E89" s="426">
        <v>0</v>
      </c>
    </row>
    <row r="90" spans="1:5" ht="12.75" customHeight="1">
      <c r="A90" s="419" t="s">
        <v>829</v>
      </c>
      <c r="B90" s="420" t="s">
        <v>830</v>
      </c>
      <c r="C90" s="421" t="s">
        <v>831</v>
      </c>
      <c r="D90" s="425">
        <v>0</v>
      </c>
      <c r="E90" s="426">
        <v>0</v>
      </c>
    </row>
    <row r="91" spans="1:5" s="428" customFormat="1" ht="12.75" customHeight="1" thickBot="1">
      <c r="A91" s="430" t="s">
        <v>832</v>
      </c>
      <c r="B91" s="431" t="s">
        <v>833</v>
      </c>
      <c r="C91" s="432" t="s">
        <v>834</v>
      </c>
      <c r="D91" s="439">
        <f>D7+D47</f>
        <v>168209</v>
      </c>
      <c r="E91" s="440">
        <f>E7+E47</f>
        <v>171516</v>
      </c>
    </row>
    <row r="92" spans="1:5" s="428" customFormat="1" ht="12.75" customHeight="1" thickBot="1">
      <c r="A92" s="441" t="s">
        <v>835</v>
      </c>
      <c r="B92" s="442"/>
      <c r="C92" s="443" t="s">
        <v>836</v>
      </c>
      <c r="D92" s="414" t="s">
        <v>990</v>
      </c>
      <c r="E92" s="414" t="s">
        <v>991</v>
      </c>
    </row>
    <row r="93" spans="1:5" s="428" customFormat="1" ht="12.75" customHeight="1">
      <c r="A93" s="444" t="s">
        <v>837</v>
      </c>
      <c r="B93" s="445" t="s">
        <v>838</v>
      </c>
      <c r="C93" s="446" t="s">
        <v>839</v>
      </c>
      <c r="D93" s="447">
        <f>D94+D98</f>
        <v>142245</v>
      </c>
      <c r="E93" s="448">
        <f>E94+E98</f>
        <v>144152</v>
      </c>
    </row>
    <row r="94" spans="1:5" s="428" customFormat="1" ht="12.75" customHeight="1">
      <c r="A94" s="419" t="s">
        <v>840</v>
      </c>
      <c r="B94" s="420" t="s">
        <v>841</v>
      </c>
      <c r="C94" s="421" t="s">
        <v>842</v>
      </c>
      <c r="D94" s="422">
        <f>SUM(D95:D97)</f>
        <v>136550</v>
      </c>
      <c r="E94" s="424">
        <f>SUM(E95:E97)</f>
        <v>138645</v>
      </c>
    </row>
    <row r="95" spans="1:5" ht="12.75" customHeight="1">
      <c r="A95" s="419" t="s">
        <v>843</v>
      </c>
      <c r="B95" s="420" t="s">
        <v>844</v>
      </c>
      <c r="C95" s="421" t="s">
        <v>845</v>
      </c>
      <c r="D95" s="425">
        <v>114821</v>
      </c>
      <c r="E95" s="426">
        <v>108635</v>
      </c>
    </row>
    <row r="96" spans="1:5" ht="12.75" customHeight="1">
      <c r="A96" s="419" t="s">
        <v>846</v>
      </c>
      <c r="B96" s="420" t="s">
        <v>847</v>
      </c>
      <c r="C96" s="421" t="s">
        <v>848</v>
      </c>
      <c r="D96" s="425">
        <v>21729</v>
      </c>
      <c r="E96" s="426">
        <v>30010</v>
      </c>
    </row>
    <row r="97" spans="1:5" ht="12.75" customHeight="1">
      <c r="A97" s="419" t="s">
        <v>849</v>
      </c>
      <c r="B97" s="420" t="s">
        <v>850</v>
      </c>
      <c r="C97" s="421" t="s">
        <v>851</v>
      </c>
      <c r="D97" s="425">
        <v>0</v>
      </c>
      <c r="E97" s="426">
        <v>0</v>
      </c>
    </row>
    <row r="98" spans="1:5" s="428" customFormat="1" ht="12.75" customHeight="1">
      <c r="A98" s="427" t="s">
        <v>852</v>
      </c>
      <c r="B98" s="420" t="s">
        <v>853</v>
      </c>
      <c r="C98" s="421" t="s">
        <v>854</v>
      </c>
      <c r="D98" s="422">
        <f>SUM(D99:D102)</f>
        <v>5695</v>
      </c>
      <c r="E98" s="424">
        <f>SUM(E99:E102)</f>
        <v>5507</v>
      </c>
    </row>
    <row r="99" spans="1:5" ht="12.75" customHeight="1">
      <c r="A99" s="419" t="s">
        <v>5</v>
      </c>
      <c r="B99" s="420" t="s">
        <v>855</v>
      </c>
      <c r="C99" s="421" t="s">
        <v>856</v>
      </c>
      <c r="D99" s="425" t="s">
        <v>921</v>
      </c>
      <c r="E99" s="426">
        <v>1303</v>
      </c>
    </row>
    <row r="100" spans="1:5" ht="12.75" customHeight="1">
      <c r="A100" s="419" t="s">
        <v>857</v>
      </c>
      <c r="B100" s="420" t="s">
        <v>858</v>
      </c>
      <c r="C100" s="421" t="s">
        <v>859</v>
      </c>
      <c r="D100" s="425">
        <v>3878</v>
      </c>
      <c r="E100" s="426" t="s">
        <v>921</v>
      </c>
    </row>
    <row r="101" spans="1:5" ht="12.75" customHeight="1">
      <c r="A101" s="419" t="s">
        <v>3</v>
      </c>
      <c r="B101" s="420" t="s">
        <v>4</v>
      </c>
      <c r="C101" s="421" t="s">
        <v>6</v>
      </c>
      <c r="D101" s="425">
        <v>0</v>
      </c>
      <c r="E101" s="426">
        <v>0</v>
      </c>
    </row>
    <row r="102" spans="1:5" ht="12.75" customHeight="1">
      <c r="A102" s="419" t="s">
        <v>860</v>
      </c>
      <c r="B102" s="420" t="s">
        <v>861</v>
      </c>
      <c r="C102" s="421" t="s">
        <v>862</v>
      </c>
      <c r="D102" s="425">
        <v>1817</v>
      </c>
      <c r="E102" s="426">
        <v>4204</v>
      </c>
    </row>
    <row r="103" spans="1:5" s="428" customFormat="1" ht="12.75" customHeight="1">
      <c r="A103" s="419" t="s">
        <v>863</v>
      </c>
      <c r="B103" s="420" t="s">
        <v>864</v>
      </c>
      <c r="C103" s="421" t="s">
        <v>865</v>
      </c>
      <c r="D103" s="422">
        <f>D104+D106+D114+D138</f>
        <v>25964</v>
      </c>
      <c r="E103" s="424">
        <f>E104+E106+E114+E138</f>
        <v>27364</v>
      </c>
    </row>
    <row r="104" spans="1:5" s="428" customFormat="1" ht="12.75" customHeight="1">
      <c r="A104" s="419" t="s">
        <v>866</v>
      </c>
      <c r="B104" s="420" t="s">
        <v>867</v>
      </c>
      <c r="C104" s="421" t="s">
        <v>868</v>
      </c>
      <c r="D104" s="422">
        <f>D105</f>
        <v>0</v>
      </c>
      <c r="E104" s="424">
        <f>E105</f>
        <v>0</v>
      </c>
    </row>
    <row r="105" spans="1:5" ht="12.75" customHeight="1">
      <c r="A105" s="419" t="s">
        <v>869</v>
      </c>
      <c r="B105" s="420" t="s">
        <v>870</v>
      </c>
      <c r="C105" s="421" t="s">
        <v>871</v>
      </c>
      <c r="D105" s="425">
        <v>0</v>
      </c>
      <c r="E105" s="426">
        <v>0</v>
      </c>
    </row>
    <row r="106" spans="1:5" ht="12.75" customHeight="1">
      <c r="A106" s="419" t="s">
        <v>872</v>
      </c>
      <c r="B106" s="420" t="s">
        <v>873</v>
      </c>
      <c r="C106" s="421" t="s">
        <v>874</v>
      </c>
      <c r="D106" s="422">
        <f>SUM(D107:D113)</f>
        <v>0</v>
      </c>
      <c r="E106" s="424">
        <f>SUM(E107:E113)</f>
        <v>0</v>
      </c>
    </row>
    <row r="107" spans="1:5" ht="12.75" customHeight="1">
      <c r="A107" s="419" t="s">
        <v>875</v>
      </c>
      <c r="B107" s="420" t="s">
        <v>876</v>
      </c>
      <c r="C107" s="421" t="s">
        <v>877</v>
      </c>
      <c r="D107" s="425">
        <v>0</v>
      </c>
      <c r="E107" s="426">
        <v>0</v>
      </c>
    </row>
    <row r="108" spans="1:5" ht="12.75" customHeight="1">
      <c r="A108" s="419" t="s">
        <v>878</v>
      </c>
      <c r="B108" s="420" t="s">
        <v>879</v>
      </c>
      <c r="C108" s="421" t="s">
        <v>880</v>
      </c>
      <c r="D108" s="425">
        <v>0</v>
      </c>
      <c r="E108" s="426">
        <v>0</v>
      </c>
    </row>
    <row r="109" spans="1:5" ht="12.75" customHeight="1">
      <c r="A109" s="419" t="s">
        <v>881</v>
      </c>
      <c r="B109" s="420" t="s">
        <v>882</v>
      </c>
      <c r="C109" s="421" t="s">
        <v>883</v>
      </c>
      <c r="D109" s="425">
        <v>0</v>
      </c>
      <c r="E109" s="426">
        <v>0</v>
      </c>
    </row>
    <row r="110" spans="1:5" ht="12.75" customHeight="1">
      <c r="A110" s="419" t="s">
        <v>884</v>
      </c>
      <c r="B110" s="420" t="s">
        <v>885</v>
      </c>
      <c r="C110" s="421" t="s">
        <v>886</v>
      </c>
      <c r="D110" s="425">
        <v>0</v>
      </c>
      <c r="E110" s="426">
        <v>0</v>
      </c>
    </row>
    <row r="111" spans="1:5" ht="12.75" customHeight="1">
      <c r="A111" s="419" t="s">
        <v>887</v>
      </c>
      <c r="B111" s="420" t="s">
        <v>888</v>
      </c>
      <c r="C111" s="421" t="s">
        <v>889</v>
      </c>
      <c r="D111" s="425">
        <v>0</v>
      </c>
      <c r="E111" s="426">
        <v>0</v>
      </c>
    </row>
    <row r="112" spans="1:5" ht="12.75" customHeight="1">
      <c r="A112" s="419" t="s">
        <v>890</v>
      </c>
      <c r="B112" s="420" t="s">
        <v>891</v>
      </c>
      <c r="C112" s="421" t="s">
        <v>892</v>
      </c>
      <c r="D112" s="425">
        <v>0</v>
      </c>
      <c r="E112" s="426">
        <v>0</v>
      </c>
    </row>
    <row r="113" spans="1:5" ht="12.75" customHeight="1">
      <c r="A113" s="419" t="s">
        <v>893</v>
      </c>
      <c r="B113" s="420" t="s">
        <v>894</v>
      </c>
      <c r="C113" s="421" t="s">
        <v>895</v>
      </c>
      <c r="D113" s="425">
        <v>0</v>
      </c>
      <c r="E113" s="426">
        <v>0</v>
      </c>
    </row>
    <row r="114" spans="1:5" s="428" customFormat="1" ht="12.75" customHeight="1">
      <c r="A114" s="427" t="s">
        <v>896</v>
      </c>
      <c r="B114" s="420" t="s">
        <v>897</v>
      </c>
      <c r="C114" s="421" t="s">
        <v>898</v>
      </c>
      <c r="D114" s="422">
        <f>SUM(D115:D137)</f>
        <v>22495</v>
      </c>
      <c r="E114" s="424">
        <f>SUM(E115:E137)</f>
        <v>22530</v>
      </c>
    </row>
    <row r="115" spans="1:5" ht="12.75" customHeight="1">
      <c r="A115" s="419" t="s">
        <v>899</v>
      </c>
      <c r="B115" s="420" t="s">
        <v>900</v>
      </c>
      <c r="C115" s="421" t="s">
        <v>901</v>
      </c>
      <c r="D115" s="425">
        <v>241</v>
      </c>
      <c r="E115" s="426">
        <v>216</v>
      </c>
    </row>
    <row r="116" spans="1:5" ht="12.75" customHeight="1">
      <c r="A116" s="419" t="s">
        <v>902</v>
      </c>
      <c r="B116" s="420" t="s">
        <v>903</v>
      </c>
      <c r="C116" s="421" t="s">
        <v>904</v>
      </c>
      <c r="D116" s="425">
        <v>0</v>
      </c>
      <c r="E116" s="426">
        <v>0</v>
      </c>
    </row>
    <row r="117" spans="1:5" ht="12.75" customHeight="1">
      <c r="A117" s="419" t="s">
        <v>905</v>
      </c>
      <c r="B117" s="420" t="s">
        <v>906</v>
      </c>
      <c r="C117" s="421" t="s">
        <v>907</v>
      </c>
      <c r="D117" s="425">
        <v>202</v>
      </c>
      <c r="E117" s="426">
        <v>62</v>
      </c>
    </row>
    <row r="118" spans="1:5" ht="12.75" customHeight="1">
      <c r="A118" s="419" t="s">
        <v>908</v>
      </c>
      <c r="B118" s="420" t="s">
        <v>909</v>
      </c>
      <c r="C118" s="421" t="s">
        <v>910</v>
      </c>
      <c r="D118" s="425">
        <v>1300</v>
      </c>
      <c r="E118" s="426">
        <v>1294</v>
      </c>
    </row>
    <row r="119" spans="1:5" ht="12.75" customHeight="1">
      <c r="A119" s="419" t="s">
        <v>911</v>
      </c>
      <c r="B119" s="420" t="s">
        <v>912</v>
      </c>
      <c r="C119" s="421" t="s">
        <v>913</v>
      </c>
      <c r="D119" s="425">
        <v>9967</v>
      </c>
      <c r="E119" s="426">
        <v>10308</v>
      </c>
    </row>
    <row r="120" spans="1:5" ht="12.75" customHeight="1">
      <c r="A120" s="419" t="s">
        <v>914</v>
      </c>
      <c r="B120" s="420" t="s">
        <v>915</v>
      </c>
      <c r="C120" s="421" t="s">
        <v>916</v>
      </c>
      <c r="D120" s="425">
        <v>59</v>
      </c>
      <c r="E120" s="426">
        <v>65</v>
      </c>
    </row>
    <row r="121" spans="1:5" ht="12.75" customHeight="1">
      <c r="A121" s="449" t="s">
        <v>917</v>
      </c>
      <c r="B121" s="420" t="s">
        <v>757</v>
      </c>
      <c r="C121" s="421" t="s">
        <v>918</v>
      </c>
      <c r="D121" s="425">
        <v>5080</v>
      </c>
      <c r="E121" s="426">
        <v>4967</v>
      </c>
    </row>
    <row r="122" spans="1:5" ht="12.75" customHeight="1">
      <c r="A122" s="419" t="s">
        <v>919</v>
      </c>
      <c r="B122" s="420" t="s">
        <v>760</v>
      </c>
      <c r="C122" s="421" t="s">
        <v>920</v>
      </c>
      <c r="D122" s="425">
        <v>0</v>
      </c>
      <c r="E122" s="426">
        <v>0</v>
      </c>
    </row>
    <row r="123" spans="1:5" ht="12.75" customHeight="1">
      <c r="A123" s="419" t="s">
        <v>928</v>
      </c>
      <c r="B123" s="420" t="s">
        <v>763</v>
      </c>
      <c r="C123" s="421" t="s">
        <v>929</v>
      </c>
      <c r="D123" s="425">
        <v>2040</v>
      </c>
      <c r="E123" s="426">
        <v>2104</v>
      </c>
    </row>
    <row r="124" spans="1:5" ht="12.75" customHeight="1">
      <c r="A124" s="419" t="s">
        <v>930</v>
      </c>
      <c r="B124" s="420" t="s">
        <v>766</v>
      </c>
      <c r="C124" s="421" t="s">
        <v>931</v>
      </c>
      <c r="D124" s="425">
        <v>0</v>
      </c>
      <c r="E124" s="426">
        <v>0</v>
      </c>
    </row>
    <row r="125" spans="1:5" ht="12.75" customHeight="1">
      <c r="A125" s="419" t="s">
        <v>932</v>
      </c>
      <c r="B125" s="420" t="s">
        <v>769</v>
      </c>
      <c r="C125" s="421" t="s">
        <v>933</v>
      </c>
      <c r="D125" s="425">
        <v>0</v>
      </c>
      <c r="E125" s="426">
        <v>0</v>
      </c>
    </row>
    <row r="126" spans="1:5" ht="12.75" customHeight="1">
      <c r="A126" s="419" t="s">
        <v>934</v>
      </c>
      <c r="B126" s="420" t="s">
        <v>772</v>
      </c>
      <c r="C126" s="421" t="s">
        <v>935</v>
      </c>
      <c r="D126" s="425">
        <v>792</v>
      </c>
      <c r="E126" s="426">
        <v>1453</v>
      </c>
    </row>
    <row r="127" spans="1:5" ht="12.75" customHeight="1">
      <c r="A127" s="419" t="s">
        <v>936</v>
      </c>
      <c r="B127" s="420" t="s">
        <v>775</v>
      </c>
      <c r="C127" s="421" t="s">
        <v>937</v>
      </c>
      <c r="D127" s="425">
        <v>0</v>
      </c>
      <c r="E127" s="426">
        <v>869</v>
      </c>
    </row>
    <row r="128" spans="1:5" ht="12.75" customHeight="1">
      <c r="A128" s="419" t="s">
        <v>938</v>
      </c>
      <c r="B128" s="420" t="s">
        <v>939</v>
      </c>
      <c r="C128" s="421" t="s">
        <v>940</v>
      </c>
      <c r="D128" s="425">
        <v>0</v>
      </c>
      <c r="E128" s="426">
        <v>0</v>
      </c>
    </row>
    <row r="129" spans="1:5" ht="12.75" customHeight="1">
      <c r="A129" s="419" t="s">
        <v>941</v>
      </c>
      <c r="B129" s="420" t="s">
        <v>942</v>
      </c>
      <c r="C129" s="421" t="s">
        <v>943</v>
      </c>
      <c r="D129" s="425">
        <v>0</v>
      </c>
      <c r="E129" s="426">
        <v>0</v>
      </c>
    </row>
    <row r="130" spans="1:5" ht="12.75" customHeight="1">
      <c r="A130" s="419" t="s">
        <v>944</v>
      </c>
      <c r="B130" s="420" t="s">
        <v>780</v>
      </c>
      <c r="C130" s="421" t="s">
        <v>945</v>
      </c>
      <c r="D130" s="425">
        <v>0</v>
      </c>
      <c r="E130" s="426">
        <v>0</v>
      </c>
    </row>
    <row r="131" spans="1:5" ht="12.75" customHeight="1">
      <c r="A131" s="419" t="s">
        <v>946</v>
      </c>
      <c r="B131" s="420" t="s">
        <v>947</v>
      </c>
      <c r="C131" s="421" t="s">
        <v>948</v>
      </c>
      <c r="D131" s="425">
        <v>166</v>
      </c>
      <c r="E131" s="426">
        <v>38</v>
      </c>
    </row>
    <row r="132" spans="1:5" ht="12.75" customHeight="1">
      <c r="A132" s="419" t="s">
        <v>949</v>
      </c>
      <c r="B132" s="420" t="s">
        <v>950</v>
      </c>
      <c r="C132" s="421" t="s">
        <v>951</v>
      </c>
      <c r="D132" s="425">
        <v>0</v>
      </c>
      <c r="E132" s="426">
        <v>0</v>
      </c>
    </row>
    <row r="133" spans="1:5" ht="12.75" customHeight="1">
      <c r="A133" s="419" t="s">
        <v>952</v>
      </c>
      <c r="B133" s="420" t="s">
        <v>953</v>
      </c>
      <c r="C133" s="421" t="s">
        <v>954</v>
      </c>
      <c r="D133" s="425">
        <v>0</v>
      </c>
      <c r="E133" s="426">
        <v>0</v>
      </c>
    </row>
    <row r="134" spans="1:5" ht="12.75" customHeight="1">
      <c r="A134" s="419" t="s">
        <v>955</v>
      </c>
      <c r="B134" s="420" t="s">
        <v>956</v>
      </c>
      <c r="C134" s="421" t="s">
        <v>957</v>
      </c>
      <c r="D134" s="425">
        <v>0</v>
      </c>
      <c r="E134" s="426">
        <v>0</v>
      </c>
    </row>
    <row r="135" spans="1:5" ht="12.75" customHeight="1">
      <c r="A135" s="419" t="s">
        <v>958</v>
      </c>
      <c r="B135" s="420" t="s">
        <v>959</v>
      </c>
      <c r="C135" s="421" t="s">
        <v>960</v>
      </c>
      <c r="D135" s="425">
        <v>0</v>
      </c>
      <c r="E135" s="426">
        <v>0</v>
      </c>
    </row>
    <row r="136" spans="1:5" ht="12.75" customHeight="1">
      <c r="A136" s="419" t="s">
        <v>961</v>
      </c>
      <c r="B136" s="420" t="s">
        <v>891</v>
      </c>
      <c r="C136" s="421" t="s">
        <v>962</v>
      </c>
      <c r="D136" s="425">
        <v>2648</v>
      </c>
      <c r="E136" s="426">
        <v>1154</v>
      </c>
    </row>
    <row r="137" spans="1:5" ht="12.75" customHeight="1">
      <c r="A137" s="419" t="s">
        <v>963</v>
      </c>
      <c r="B137" s="420" t="s">
        <v>964</v>
      </c>
      <c r="C137" s="421" t="s">
        <v>965</v>
      </c>
      <c r="D137" s="425">
        <v>0</v>
      </c>
      <c r="E137" s="426">
        <v>0</v>
      </c>
    </row>
    <row r="138" spans="1:5" s="428" customFormat="1" ht="12.75" customHeight="1">
      <c r="A138" s="427" t="s">
        <v>966</v>
      </c>
      <c r="B138" s="420" t="s">
        <v>967</v>
      </c>
      <c r="C138" s="421" t="s">
        <v>968</v>
      </c>
      <c r="D138" s="422">
        <f>SUM(D139:D141)</f>
        <v>3469</v>
      </c>
      <c r="E138" s="424">
        <f>SUM(E139:E141)</f>
        <v>4834</v>
      </c>
    </row>
    <row r="139" spans="1:5" ht="12.75" customHeight="1">
      <c r="A139" s="419" t="s">
        <v>969</v>
      </c>
      <c r="B139" s="420" t="s">
        <v>970</v>
      </c>
      <c r="C139" s="421" t="s">
        <v>971</v>
      </c>
      <c r="D139" s="425">
        <v>0</v>
      </c>
      <c r="E139" s="426">
        <v>0</v>
      </c>
    </row>
    <row r="140" spans="1:5" ht="12.75" customHeight="1">
      <c r="A140" s="419" t="s">
        <v>972</v>
      </c>
      <c r="B140" s="420" t="s">
        <v>973</v>
      </c>
      <c r="C140" s="421" t="s">
        <v>974</v>
      </c>
      <c r="D140" s="425">
        <v>3469</v>
      </c>
      <c r="E140" s="426">
        <v>4834</v>
      </c>
    </row>
    <row r="141" spans="1:5" ht="12.75" customHeight="1">
      <c r="A141" s="419" t="s">
        <v>975</v>
      </c>
      <c r="B141" s="420" t="s">
        <v>976</v>
      </c>
      <c r="C141" s="421" t="s">
        <v>977</v>
      </c>
      <c r="D141" s="425"/>
      <c r="E141" s="426"/>
    </row>
    <row r="142" spans="1:5" s="428" customFormat="1" ht="12.75" customHeight="1" thickBot="1">
      <c r="A142" s="430" t="s">
        <v>978</v>
      </c>
      <c r="B142" s="450" t="s">
        <v>979</v>
      </c>
      <c r="C142" s="432" t="s">
        <v>980</v>
      </c>
      <c r="D142" s="451">
        <f>D93+D103</f>
        <v>168209</v>
      </c>
      <c r="E142" s="440">
        <f>E93+E103</f>
        <v>171516</v>
      </c>
    </row>
    <row r="143" spans="1:3" ht="12.75" customHeight="1">
      <c r="A143" s="242"/>
      <c r="B143" s="452"/>
      <c r="C143" s="452"/>
    </row>
    <row r="144" spans="1:3" ht="12.75" customHeight="1">
      <c r="A144" s="242" t="s">
        <v>981</v>
      </c>
      <c r="B144" s="454"/>
      <c r="C144" s="454"/>
    </row>
    <row r="146" spans="1:5" s="458" customFormat="1" ht="12.75" customHeight="1">
      <c r="A146" s="455" t="s">
        <v>992</v>
      </c>
      <c r="B146" s="456"/>
      <c r="C146" s="456"/>
      <c r="D146" s="457"/>
      <c r="E146" s="457"/>
    </row>
    <row r="147" spans="1:5" s="458" customFormat="1" ht="12.75" customHeight="1">
      <c r="A147" s="455" t="s">
        <v>993</v>
      </c>
      <c r="B147" s="456"/>
      <c r="C147" s="456"/>
      <c r="D147" s="457"/>
      <c r="E147" s="457"/>
    </row>
  </sheetData>
  <sheetProtection sheet="1" objects="1" scenarios="1"/>
  <mergeCells count="1">
    <mergeCell ref="C1:D1"/>
  </mergeCells>
  <printOptions/>
  <pageMargins left="0.75" right="0.75" top="1" bottom="1" header="0.4921259845" footer="0.4921259845"/>
  <pageSetup horizontalDpi="600" verticalDpi="600" orientation="portrait" paperSize="9" scale="85" r:id="rId3"/>
  <rowBreaks count="2" manualBreakCount="2">
    <brk id="46" max="255" man="1"/>
    <brk id="91" max="255" man="1"/>
  </rowBreaks>
  <ignoredErrors>
    <ignoredError sqref="C9:C141 C7:C8 C142 B9:B141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E15"/>
  <sheetViews>
    <sheetView workbookViewId="0" topLeftCell="A1">
      <selection activeCell="F25" sqref="F25"/>
    </sheetView>
  </sheetViews>
  <sheetFormatPr defaultColWidth="9.33203125" defaultRowHeight="10.5"/>
  <cols>
    <col min="1" max="1" width="2.66015625" style="2" customWidth="1"/>
    <col min="2" max="2" width="67.5" style="2" customWidth="1"/>
    <col min="3" max="3" width="29" style="2" customWidth="1"/>
    <col min="4" max="4" width="25.83203125" style="2" customWidth="1"/>
    <col min="5" max="5" width="21.5" style="2" customWidth="1"/>
    <col min="6" max="16384" width="9.33203125" style="2" customWidth="1"/>
  </cols>
  <sheetData>
    <row r="1" spans="1:3" ht="10.5">
      <c r="A1" s="1" t="s">
        <v>238</v>
      </c>
      <c r="C1" s="1"/>
    </row>
    <row r="2" ht="10.5"/>
    <row r="3" spans="1:3" ht="10.5">
      <c r="A3" s="1" t="s">
        <v>232</v>
      </c>
      <c r="C3" s="1"/>
    </row>
    <row r="4" ht="11.25" thickBot="1">
      <c r="E4" s="3" t="s">
        <v>137</v>
      </c>
    </row>
    <row r="5" spans="1:5" ht="12" thickBot="1">
      <c r="A5" s="166" t="s">
        <v>233</v>
      </c>
      <c r="B5" s="166" t="s">
        <v>234</v>
      </c>
      <c r="C5" s="166" t="s">
        <v>242</v>
      </c>
      <c r="D5" s="166" t="s">
        <v>243</v>
      </c>
      <c r="E5" s="167" t="s">
        <v>244</v>
      </c>
    </row>
    <row r="6" spans="1:5" ht="11.25" thickBot="1">
      <c r="A6" s="168"/>
      <c r="B6" s="168"/>
      <c r="C6" s="166">
        <v>1</v>
      </c>
      <c r="D6" s="167">
        <v>2</v>
      </c>
      <c r="E6" s="166">
        <v>3</v>
      </c>
    </row>
    <row r="7" spans="1:5" ht="10.5">
      <c r="A7" s="169"/>
      <c r="B7" s="170" t="s">
        <v>235</v>
      </c>
      <c r="C7" s="170">
        <f>SUM(C8:C11)</f>
        <v>13609</v>
      </c>
      <c r="D7" s="170">
        <f>SUM(D8:D11)</f>
        <v>5465</v>
      </c>
      <c r="E7" s="170">
        <f>SUM(E8:E11)</f>
        <v>13609</v>
      </c>
    </row>
    <row r="8" spans="1:5" ht="10.5">
      <c r="A8" s="171">
        <v>1</v>
      </c>
      <c r="B8" s="171" t="s">
        <v>236</v>
      </c>
      <c r="C8" s="721">
        <v>3825</v>
      </c>
      <c r="D8" s="172"/>
      <c r="E8" s="721">
        <v>3825</v>
      </c>
    </row>
    <row r="9" spans="1:5" ht="10.5">
      <c r="A9" s="171">
        <v>2</v>
      </c>
      <c r="B9" s="171" t="s">
        <v>542</v>
      </c>
      <c r="C9" s="721">
        <v>5346</v>
      </c>
      <c r="D9" s="721">
        <v>5346</v>
      </c>
      <c r="E9" s="721">
        <v>5346</v>
      </c>
    </row>
    <row r="10" spans="1:5" ht="10.5">
      <c r="A10" s="530">
        <v>3</v>
      </c>
      <c r="B10" s="171" t="s">
        <v>541</v>
      </c>
      <c r="C10" s="531">
        <v>119</v>
      </c>
      <c r="D10" s="531">
        <v>119</v>
      </c>
      <c r="E10" s="531">
        <v>119</v>
      </c>
    </row>
    <row r="11" spans="1:5" ht="11.25" thickBot="1">
      <c r="A11" s="173">
        <v>4</v>
      </c>
      <c r="B11" s="173" t="s">
        <v>237</v>
      </c>
      <c r="C11" s="722">
        <v>4319</v>
      </c>
      <c r="D11" s="174"/>
      <c r="E11" s="722">
        <v>4319</v>
      </c>
    </row>
    <row r="13" spans="1:3" ht="11.25">
      <c r="A13" s="176" t="s">
        <v>207</v>
      </c>
      <c r="B13" s="2" t="s">
        <v>239</v>
      </c>
      <c r="C13" s="175"/>
    </row>
    <row r="14" spans="1:3" ht="11.25">
      <c r="A14" s="176" t="s">
        <v>208</v>
      </c>
      <c r="B14" s="2" t="s">
        <v>241</v>
      </c>
      <c r="C14" s="175"/>
    </row>
    <row r="15" spans="1:2" ht="11.25">
      <c r="A15" s="176" t="s">
        <v>209</v>
      </c>
      <c r="B15" s="2" t="s">
        <v>240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F37"/>
  <sheetViews>
    <sheetView workbookViewId="0" topLeftCell="A1">
      <selection activeCell="G14" sqref="G14"/>
    </sheetView>
  </sheetViews>
  <sheetFormatPr defaultColWidth="9.33203125" defaultRowHeight="10.5"/>
  <cols>
    <col min="1" max="1" width="5.16015625" style="138" customWidth="1"/>
    <col min="2" max="2" width="9.83203125" style="138" customWidth="1"/>
    <col min="3" max="3" width="25" style="138" customWidth="1"/>
    <col min="4" max="6" width="17.83203125" style="138" customWidth="1"/>
    <col min="7" max="16384" width="9.33203125" style="138" customWidth="1"/>
  </cols>
  <sheetData>
    <row r="1" spans="1:3" ht="10.5">
      <c r="A1" s="140" t="s">
        <v>255</v>
      </c>
      <c r="C1" s="140"/>
    </row>
    <row r="2" spans="2:6" ht="10.5">
      <c r="B2" s="139"/>
      <c r="C2" s="139"/>
      <c r="D2" s="147"/>
      <c r="E2" s="147"/>
      <c r="F2" s="139"/>
    </row>
    <row r="3" spans="1:6" ht="10.5">
      <c r="A3" s="140" t="s">
        <v>543</v>
      </c>
      <c r="C3" s="140"/>
      <c r="F3" s="142"/>
    </row>
    <row r="4" ht="11.25" thickBot="1">
      <c r="F4" s="182" t="s">
        <v>137</v>
      </c>
    </row>
    <row r="5" spans="1:6" s="147" customFormat="1" ht="24" customHeight="1" thickBot="1">
      <c r="A5" s="183" t="s">
        <v>147</v>
      </c>
      <c r="B5" s="807" t="s">
        <v>234</v>
      </c>
      <c r="C5" s="801"/>
      <c r="D5" s="145" t="s">
        <v>245</v>
      </c>
      <c r="E5" s="145" t="s">
        <v>216</v>
      </c>
      <c r="F5" s="146" t="s">
        <v>149</v>
      </c>
    </row>
    <row r="6" spans="1:6" ht="14.25" customHeight="1">
      <c r="A6" s="185">
        <v>1</v>
      </c>
      <c r="B6" s="186" t="s">
        <v>246</v>
      </c>
      <c r="C6" s="187"/>
      <c r="D6" s="177">
        <v>136614</v>
      </c>
      <c r="E6" s="177">
        <v>1180</v>
      </c>
      <c r="F6" s="188">
        <f>SUM(D6:E6)</f>
        <v>137794</v>
      </c>
    </row>
    <row r="7" spans="1:6" ht="14.25" customHeight="1">
      <c r="A7" s="190">
        <v>2</v>
      </c>
      <c r="B7" s="808" t="s">
        <v>247</v>
      </c>
      <c r="C7" s="191" t="s">
        <v>248</v>
      </c>
      <c r="D7" s="178">
        <v>95486</v>
      </c>
      <c r="E7" s="179">
        <v>547</v>
      </c>
      <c r="F7" s="192">
        <f aca="true" t="shared" si="0" ref="F7:F13">SUM(D7:E7)</f>
        <v>96033</v>
      </c>
    </row>
    <row r="8" spans="1:6" ht="14.25" customHeight="1">
      <c r="A8" s="190">
        <v>3</v>
      </c>
      <c r="B8" s="809"/>
      <c r="C8" s="191" t="s">
        <v>249</v>
      </c>
      <c r="D8" s="178">
        <v>8660</v>
      </c>
      <c r="E8" s="178">
        <v>384</v>
      </c>
      <c r="F8" s="192">
        <f t="shared" si="0"/>
        <v>9044</v>
      </c>
    </row>
    <row r="9" spans="1:6" ht="14.25" customHeight="1">
      <c r="A9" s="190">
        <v>4</v>
      </c>
      <c r="B9" s="805" t="s">
        <v>250</v>
      </c>
      <c r="C9" s="806"/>
      <c r="D9" s="193">
        <f>SUM(D10:D11)</f>
        <v>4114</v>
      </c>
      <c r="E9" s="193">
        <f>SUM(E10:E11)</f>
        <v>0</v>
      </c>
      <c r="F9" s="192">
        <f t="shared" si="0"/>
        <v>4114</v>
      </c>
    </row>
    <row r="10" spans="1:6" ht="14.25" customHeight="1">
      <c r="A10" s="190">
        <v>5</v>
      </c>
      <c r="B10" s="808" t="s">
        <v>157</v>
      </c>
      <c r="C10" s="191" t="s">
        <v>251</v>
      </c>
      <c r="D10" s="178">
        <v>184</v>
      </c>
      <c r="E10" s="179"/>
      <c r="F10" s="192">
        <f t="shared" si="0"/>
        <v>184</v>
      </c>
    </row>
    <row r="11" spans="1:6" ht="14.25" customHeight="1">
      <c r="A11" s="190">
        <v>6</v>
      </c>
      <c r="B11" s="809"/>
      <c r="C11" s="191" t="s">
        <v>252</v>
      </c>
      <c r="D11" s="178">
        <v>3930</v>
      </c>
      <c r="E11" s="179"/>
      <c r="F11" s="192">
        <f t="shared" si="0"/>
        <v>3930</v>
      </c>
    </row>
    <row r="12" spans="1:6" ht="14.25" customHeight="1">
      <c r="A12" s="190">
        <v>7</v>
      </c>
      <c r="B12" s="805" t="s">
        <v>253</v>
      </c>
      <c r="C12" s="806"/>
      <c r="D12" s="178">
        <v>710</v>
      </c>
      <c r="E12" s="179"/>
      <c r="F12" s="192">
        <f t="shared" si="0"/>
        <v>710</v>
      </c>
    </row>
    <row r="13" spans="1:6" ht="14.25" customHeight="1" thickBot="1">
      <c r="A13" s="194">
        <v>8</v>
      </c>
      <c r="B13" s="195" t="s">
        <v>254</v>
      </c>
      <c r="C13" s="196"/>
      <c r="D13" s="180">
        <v>155</v>
      </c>
      <c r="E13" s="181"/>
      <c r="F13" s="197">
        <f t="shared" si="0"/>
        <v>155</v>
      </c>
    </row>
    <row r="14" spans="1:6" ht="10.5">
      <c r="A14" s="161"/>
      <c r="B14" s="161"/>
      <c r="C14" s="161"/>
      <c r="D14" s="161"/>
      <c r="E14" s="161"/>
      <c r="F14" s="161"/>
    </row>
    <row r="15" spans="1:2" ht="10.5">
      <c r="A15" s="164"/>
      <c r="B15" s="164"/>
    </row>
    <row r="16" spans="1:2" ht="10.5">
      <c r="A16" s="164"/>
      <c r="B16" s="164"/>
    </row>
    <row r="17" spans="1:3" ht="10.5">
      <c r="A17" s="164"/>
      <c r="B17" s="164"/>
      <c r="C17" s="164"/>
    </row>
    <row r="18" spans="1:2" ht="10.5">
      <c r="A18" s="164"/>
      <c r="B18" s="164"/>
    </row>
    <row r="19" spans="1:2" ht="10.5">
      <c r="A19" s="164"/>
      <c r="B19" s="164"/>
    </row>
    <row r="20" spans="1:2" ht="10.5">
      <c r="A20" s="164"/>
      <c r="B20" s="164"/>
    </row>
    <row r="21" spans="1:2" ht="10.5">
      <c r="A21" s="164"/>
      <c r="B21" s="164"/>
    </row>
    <row r="22" spans="1:2" ht="10.5">
      <c r="A22" s="164"/>
      <c r="B22" s="164"/>
    </row>
    <row r="23" ht="10.5">
      <c r="A23" s="164"/>
    </row>
    <row r="24" ht="10.5">
      <c r="A24" s="164"/>
    </row>
    <row r="29" ht="10.5">
      <c r="A29" s="189"/>
    </row>
    <row r="30" ht="10.5">
      <c r="A30" s="189"/>
    </row>
    <row r="31" ht="10.5">
      <c r="A31" s="189"/>
    </row>
    <row r="32" ht="10.5">
      <c r="A32" s="199"/>
    </row>
    <row r="33" ht="10.5">
      <c r="A33" s="199"/>
    </row>
    <row r="34" ht="10.5">
      <c r="A34" s="199"/>
    </row>
    <row r="35" ht="10.5">
      <c r="A35" s="189"/>
    </row>
    <row r="36" ht="10.5">
      <c r="A36" s="189"/>
    </row>
    <row r="37" ht="10.5">
      <c r="A37" s="198"/>
    </row>
  </sheetData>
  <sheetProtection sheet="1" objects="1" scenarios="1"/>
  <mergeCells count="5">
    <mergeCell ref="B12:C12"/>
    <mergeCell ref="B5:C5"/>
    <mergeCell ref="B10:B11"/>
    <mergeCell ref="B7:B8"/>
    <mergeCell ref="B9:C9"/>
  </mergeCells>
  <printOptions/>
  <pageMargins left="0.56" right="0.47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E39"/>
  <sheetViews>
    <sheetView workbookViewId="0" topLeftCell="A1">
      <selection activeCell="C39" sqref="C39"/>
    </sheetView>
  </sheetViews>
  <sheetFormatPr defaultColWidth="9.33203125" defaultRowHeight="10.5"/>
  <cols>
    <col min="1" max="1" width="4.5" style="164" customWidth="1"/>
    <col min="2" max="2" width="73.5" style="164" customWidth="1"/>
    <col min="3" max="5" width="13.5" style="205" customWidth="1"/>
    <col min="6" max="16384" width="9.33203125" style="164" customWidth="1"/>
  </cols>
  <sheetData>
    <row r="1" ht="10.5">
      <c r="A1" s="204" t="s">
        <v>290</v>
      </c>
    </row>
    <row r="2" ht="10.5"/>
    <row r="3" ht="10.5">
      <c r="A3" s="204" t="s">
        <v>256</v>
      </c>
    </row>
    <row r="4" spans="4:5" ht="10.5">
      <c r="D4" s="182"/>
      <c r="E4" s="182" t="s">
        <v>269</v>
      </c>
    </row>
    <row r="5" spans="1:5" ht="25.5" customHeight="1">
      <c r="A5" s="206" t="s">
        <v>147</v>
      </c>
      <c r="B5" s="206" t="s">
        <v>270</v>
      </c>
      <c r="C5" s="206" t="s">
        <v>288</v>
      </c>
      <c r="D5" s="206" t="s">
        <v>289</v>
      </c>
      <c r="E5" s="206" t="s">
        <v>152</v>
      </c>
    </row>
    <row r="6" spans="1:5" ht="13.5" customHeight="1">
      <c r="A6" s="207">
        <v>1</v>
      </c>
      <c r="B6" s="208" t="s">
        <v>173</v>
      </c>
      <c r="C6" s="209">
        <f>SUM(C7:C9)</f>
        <v>236.95</v>
      </c>
      <c r="D6" s="209">
        <f>SUM(D7:D9)</f>
        <v>0</v>
      </c>
      <c r="E6" s="209">
        <f>SUM(C6:D6)</f>
        <v>236.95</v>
      </c>
    </row>
    <row r="7" spans="1:5" ht="13.5" customHeight="1">
      <c r="A7" s="207">
        <v>2</v>
      </c>
      <c r="B7" s="208" t="s">
        <v>545</v>
      </c>
      <c r="C7" s="201">
        <v>139.738</v>
      </c>
      <c r="D7" s="201"/>
      <c r="E7" s="209">
        <f>SUM(C7:D7)</f>
        <v>139.738</v>
      </c>
    </row>
    <row r="8" spans="1:5" ht="13.5" customHeight="1">
      <c r="A8" s="207">
        <v>3</v>
      </c>
      <c r="B8" s="208" t="s">
        <v>271</v>
      </c>
      <c r="C8" s="201">
        <v>23.237</v>
      </c>
      <c r="D8" s="201"/>
      <c r="E8" s="209">
        <f>SUM(C8:D8)</f>
        <v>23.237</v>
      </c>
    </row>
    <row r="9" spans="1:5" ht="13.5" customHeight="1">
      <c r="A9" s="207">
        <v>4</v>
      </c>
      <c r="B9" s="208" t="s">
        <v>547</v>
      </c>
      <c r="C9" s="201">
        <v>73.975</v>
      </c>
      <c r="D9" s="201"/>
      <c r="E9" s="209">
        <f>SUM(C9:D9)</f>
        <v>73.975</v>
      </c>
    </row>
    <row r="10" spans="1:5" ht="13.5" customHeight="1">
      <c r="A10" s="207">
        <v>5</v>
      </c>
      <c r="B10" s="208" t="s">
        <v>272</v>
      </c>
      <c r="C10" s="202">
        <f>C12-C11</f>
        <v>64472</v>
      </c>
      <c r="D10" s="202">
        <f>D12-D11</f>
        <v>0</v>
      </c>
      <c r="E10" s="202">
        <f>SUM(C10:D10)</f>
        <v>64472</v>
      </c>
    </row>
    <row r="11" spans="1:5" ht="13.5" customHeight="1">
      <c r="A11" s="207">
        <v>6</v>
      </c>
      <c r="B11" s="208" t="s">
        <v>274</v>
      </c>
      <c r="C11" s="7">
        <v>28357</v>
      </c>
      <c r="D11" s="7"/>
      <c r="E11" s="202">
        <f aca="true" t="shared" si="0" ref="E11:E21">SUM(C11:D11)</f>
        <v>28357</v>
      </c>
    </row>
    <row r="12" spans="1:5" ht="13.5" customHeight="1">
      <c r="A12" s="207">
        <v>7</v>
      </c>
      <c r="B12" s="208" t="s">
        <v>275</v>
      </c>
      <c r="C12" s="7">
        <v>92829</v>
      </c>
      <c r="D12" s="7"/>
      <c r="E12" s="202">
        <f t="shared" si="0"/>
        <v>92829</v>
      </c>
    </row>
    <row r="13" spans="1:5" ht="13.5" customHeight="1">
      <c r="A13" s="207">
        <v>8</v>
      </c>
      <c r="B13" s="208" t="s">
        <v>276</v>
      </c>
      <c r="C13" s="7">
        <v>86915</v>
      </c>
      <c r="D13" s="7"/>
      <c r="E13" s="202">
        <f t="shared" si="0"/>
        <v>86915</v>
      </c>
    </row>
    <row r="14" spans="1:5" ht="13.5" customHeight="1">
      <c r="A14" s="207">
        <v>9</v>
      </c>
      <c r="B14" s="208" t="s">
        <v>277</v>
      </c>
      <c r="C14" s="7">
        <v>27084</v>
      </c>
      <c r="D14" s="7"/>
      <c r="E14" s="202">
        <f t="shared" si="0"/>
        <v>27084</v>
      </c>
    </row>
    <row r="15" spans="1:5" ht="13.5" customHeight="1">
      <c r="A15" s="207">
        <v>10</v>
      </c>
      <c r="B15" s="208" t="s">
        <v>278</v>
      </c>
      <c r="C15" s="7">
        <v>5915</v>
      </c>
      <c r="D15" s="7"/>
      <c r="E15" s="202">
        <f t="shared" si="0"/>
        <v>5915</v>
      </c>
    </row>
    <row r="16" spans="1:5" ht="13.5" customHeight="1">
      <c r="A16" s="207">
        <v>11</v>
      </c>
      <c r="B16" s="208" t="s">
        <v>277</v>
      </c>
      <c r="C16" s="7">
        <v>1273</v>
      </c>
      <c r="D16" s="7"/>
      <c r="E16" s="202">
        <f t="shared" si="0"/>
        <v>1273</v>
      </c>
    </row>
    <row r="17" spans="1:5" ht="13.5" customHeight="1">
      <c r="A17" s="207">
        <v>12</v>
      </c>
      <c r="B17" s="208" t="s">
        <v>279</v>
      </c>
      <c r="C17" s="7">
        <v>0</v>
      </c>
      <c r="D17" s="7"/>
      <c r="E17" s="202">
        <f t="shared" si="0"/>
        <v>0</v>
      </c>
    </row>
    <row r="18" spans="1:5" ht="13.5" customHeight="1">
      <c r="A18" s="207">
        <v>13</v>
      </c>
      <c r="B18" s="208" t="s">
        <v>280</v>
      </c>
      <c r="C18" s="210">
        <f>+C12+C17</f>
        <v>92829</v>
      </c>
      <c r="D18" s="210">
        <f>+D12+D17</f>
        <v>0</v>
      </c>
      <c r="E18" s="202">
        <f t="shared" si="0"/>
        <v>92829</v>
      </c>
    </row>
    <row r="19" spans="1:5" ht="13.5" customHeight="1">
      <c r="A19" s="207">
        <v>14</v>
      </c>
      <c r="B19" s="208" t="s">
        <v>546</v>
      </c>
      <c r="C19" s="7">
        <v>57308</v>
      </c>
      <c r="D19" s="7"/>
      <c r="E19" s="202">
        <f t="shared" si="0"/>
        <v>57308</v>
      </c>
    </row>
    <row r="20" spans="1:5" ht="13.5" customHeight="1">
      <c r="A20" s="207">
        <v>15</v>
      </c>
      <c r="B20" s="208" t="s">
        <v>281</v>
      </c>
      <c r="C20" s="7">
        <v>9400</v>
      </c>
      <c r="D20" s="7"/>
      <c r="E20" s="202">
        <f t="shared" si="0"/>
        <v>9400</v>
      </c>
    </row>
    <row r="21" spans="1:5" ht="13.5" customHeight="1">
      <c r="A21" s="207">
        <v>16</v>
      </c>
      <c r="B21" s="208" t="s">
        <v>548</v>
      </c>
      <c r="C21" s="7">
        <v>20207</v>
      </c>
      <c r="D21" s="7"/>
      <c r="E21" s="202">
        <f t="shared" si="0"/>
        <v>20207</v>
      </c>
    </row>
    <row r="22" spans="1:5" ht="13.5" customHeight="1">
      <c r="A22" s="207">
        <v>17</v>
      </c>
      <c r="B22" s="208" t="s">
        <v>1048</v>
      </c>
      <c r="C22" s="210">
        <f>IF(C6=0,0,C13/C6/12*1000)</f>
        <v>30567.278610114652</v>
      </c>
      <c r="D22" s="210">
        <f>IF(D6=0,0,D13/D6/12*1000)</f>
        <v>0</v>
      </c>
      <c r="E22" s="211"/>
    </row>
    <row r="23" spans="1:5" ht="13.5" customHeight="1">
      <c r="A23" s="207">
        <v>18</v>
      </c>
      <c r="B23" s="208" t="s">
        <v>549</v>
      </c>
      <c r="C23" s="7">
        <v>34176</v>
      </c>
      <c r="D23" s="7"/>
      <c r="E23" s="211"/>
    </row>
    <row r="24" spans="1:5" ht="13.5" customHeight="1">
      <c r="A24" s="207">
        <v>19</v>
      </c>
      <c r="B24" s="208" t="s">
        <v>282</v>
      </c>
      <c r="C24" s="7">
        <v>33709</v>
      </c>
      <c r="D24" s="7"/>
      <c r="E24" s="211"/>
    </row>
    <row r="25" spans="1:5" ht="13.5" customHeight="1">
      <c r="A25" s="207">
        <v>20</v>
      </c>
      <c r="B25" s="208" t="s">
        <v>550</v>
      </c>
      <c r="C25" s="7">
        <v>22763</v>
      </c>
      <c r="D25" s="7"/>
      <c r="E25" s="211"/>
    </row>
    <row r="26" spans="1:5" ht="13.5" customHeight="1">
      <c r="A26" s="207">
        <v>21</v>
      </c>
      <c r="B26" s="208" t="s">
        <v>1047</v>
      </c>
      <c r="C26" s="7">
        <v>29590</v>
      </c>
      <c r="D26" s="7"/>
      <c r="E26" s="211"/>
    </row>
    <row r="27" spans="1:5" ht="13.5" customHeight="1">
      <c r="A27" s="207">
        <v>22</v>
      </c>
      <c r="B27" s="208" t="s">
        <v>174</v>
      </c>
      <c r="C27" s="212">
        <f>IF(C26=0,0,(C22/C26*100)-100)</f>
        <v>3.302732714142124</v>
      </c>
      <c r="D27" s="212">
        <f>IF(D26=0,0,(D22/D26*100)-100)</f>
        <v>0</v>
      </c>
      <c r="E27" s="213"/>
    </row>
    <row r="28" spans="1:5" ht="13.5" customHeight="1">
      <c r="A28" s="207">
        <v>23</v>
      </c>
      <c r="B28" s="208" t="s">
        <v>175</v>
      </c>
      <c r="C28" s="7">
        <v>4786</v>
      </c>
      <c r="D28" s="7"/>
      <c r="E28" s="202">
        <f aca="true" t="shared" si="1" ref="E28:E38">SUM(C28:D28)</f>
        <v>4786</v>
      </c>
    </row>
    <row r="29" spans="1:5" ht="13.5" customHeight="1">
      <c r="A29" s="207">
        <v>24</v>
      </c>
      <c r="B29" s="208" t="s">
        <v>283</v>
      </c>
      <c r="C29" s="7">
        <v>2727</v>
      </c>
      <c r="D29" s="7"/>
      <c r="E29" s="202">
        <f t="shared" si="1"/>
        <v>2727</v>
      </c>
    </row>
    <row r="30" spans="1:5" ht="13.5" customHeight="1">
      <c r="A30" s="207">
        <v>25</v>
      </c>
      <c r="B30" s="208" t="s">
        <v>284</v>
      </c>
      <c r="C30" s="7">
        <v>2059</v>
      </c>
      <c r="D30" s="7"/>
      <c r="E30" s="202">
        <f t="shared" si="1"/>
        <v>2059</v>
      </c>
    </row>
    <row r="31" spans="1:5" ht="13.5" customHeight="1">
      <c r="A31" s="207">
        <v>26</v>
      </c>
      <c r="B31" s="208" t="s">
        <v>176</v>
      </c>
      <c r="C31" s="7">
        <v>6531</v>
      </c>
      <c r="D31" s="7"/>
      <c r="E31" s="202">
        <f t="shared" si="1"/>
        <v>6531</v>
      </c>
    </row>
    <row r="32" spans="1:5" ht="13.5" customHeight="1">
      <c r="A32" s="207">
        <v>27</v>
      </c>
      <c r="B32" s="208" t="s">
        <v>285</v>
      </c>
      <c r="C32" s="7">
        <v>931</v>
      </c>
      <c r="D32" s="7"/>
      <c r="E32" s="202">
        <f t="shared" si="1"/>
        <v>931</v>
      </c>
    </row>
    <row r="33" spans="1:5" ht="13.5" customHeight="1">
      <c r="A33" s="207">
        <v>28</v>
      </c>
      <c r="B33" s="208" t="s">
        <v>286</v>
      </c>
      <c r="C33" s="202">
        <f>C18+C28+C31+C32</f>
        <v>105077</v>
      </c>
      <c r="D33" s="202">
        <f>D18+D28+D31+D32</f>
        <v>0</v>
      </c>
      <c r="E33" s="202">
        <f t="shared" si="1"/>
        <v>105077</v>
      </c>
    </row>
    <row r="34" ht="10.5" customHeight="1">
      <c r="A34" s="214" t="s">
        <v>287</v>
      </c>
    </row>
    <row r="35" spans="1:5" ht="13.5" customHeight="1">
      <c r="A35" s="207">
        <v>29</v>
      </c>
      <c r="B35" s="208" t="s">
        <v>177</v>
      </c>
      <c r="C35" s="210">
        <f>SUM(C36:C38)</f>
        <v>240.474</v>
      </c>
      <c r="D35" s="210">
        <f>SUM(D36:D38)</f>
        <v>0</v>
      </c>
      <c r="E35" s="202">
        <f t="shared" si="1"/>
        <v>240.474</v>
      </c>
    </row>
    <row r="36" spans="1:5" ht="13.5" customHeight="1">
      <c r="A36" s="207">
        <v>30</v>
      </c>
      <c r="B36" s="208" t="s">
        <v>545</v>
      </c>
      <c r="C36" s="7">
        <v>140.738</v>
      </c>
      <c r="D36" s="7"/>
      <c r="E36" s="202">
        <f t="shared" si="1"/>
        <v>140.738</v>
      </c>
    </row>
    <row r="37" spans="1:5" ht="13.5" customHeight="1">
      <c r="A37" s="207">
        <v>31</v>
      </c>
      <c r="B37" s="208" t="s">
        <v>271</v>
      </c>
      <c r="C37" s="7">
        <v>25.22</v>
      </c>
      <c r="D37" s="7"/>
      <c r="E37" s="202">
        <f t="shared" si="1"/>
        <v>25.22</v>
      </c>
    </row>
    <row r="38" spans="1:5" ht="13.5" customHeight="1">
      <c r="A38" s="207">
        <v>32</v>
      </c>
      <c r="B38" s="208" t="s">
        <v>547</v>
      </c>
      <c r="C38" s="7">
        <v>74.516</v>
      </c>
      <c r="D38" s="7"/>
      <c r="E38" s="202">
        <f t="shared" si="1"/>
        <v>74.516</v>
      </c>
    </row>
    <row r="39" spans="3:5" s="160" customFormat="1" ht="10.5" customHeight="1">
      <c r="C39" s="215"/>
      <c r="D39" s="215"/>
      <c r="E39" s="215"/>
    </row>
    <row r="40" ht="10.5" customHeight="1"/>
  </sheetData>
  <sheetProtection sheet="1" objects="1" scenarios="1"/>
  <printOptions/>
  <pageMargins left="0.51" right="0.34" top="1" bottom="1" header="0.4921259845" footer="0.492125984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L12"/>
  <sheetViews>
    <sheetView workbookViewId="0" topLeftCell="A1">
      <selection activeCell="B10" sqref="B10"/>
    </sheetView>
  </sheetViews>
  <sheetFormatPr defaultColWidth="9.33203125" defaultRowHeight="10.5"/>
  <cols>
    <col min="1" max="1" width="3.83203125" style="2" customWidth="1"/>
    <col min="2" max="2" width="43.83203125" style="2" customWidth="1"/>
    <col min="3" max="10" width="12.5" style="2" customWidth="1"/>
    <col min="11" max="16384" width="9.33203125" style="2" customWidth="1"/>
  </cols>
  <sheetData>
    <row r="1" ht="10.5">
      <c r="A1" s="1" t="s">
        <v>302</v>
      </c>
    </row>
    <row r="2" spans="1:11" ht="10.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0.5">
      <c r="A3" s="1" t="s">
        <v>292</v>
      </c>
      <c r="K3" s="216"/>
    </row>
    <row r="4" spans="10:11" ht="10.5">
      <c r="J4" s="3" t="s">
        <v>293</v>
      </c>
      <c r="K4" s="216"/>
    </row>
    <row r="5" spans="1:11" ht="45.75" customHeight="1">
      <c r="A5" s="217" t="s">
        <v>147</v>
      </c>
      <c r="B5" s="4" t="s">
        <v>270</v>
      </c>
      <c r="C5" s="4" t="s">
        <v>294</v>
      </c>
      <c r="D5" s="4" t="s">
        <v>295</v>
      </c>
      <c r="E5" s="4" t="s">
        <v>296</v>
      </c>
      <c r="F5" s="4" t="s">
        <v>297</v>
      </c>
      <c r="G5" s="4" t="s">
        <v>298</v>
      </c>
      <c r="H5" s="4" t="s">
        <v>299</v>
      </c>
      <c r="I5" s="4" t="s">
        <v>300</v>
      </c>
      <c r="J5" s="4" t="s">
        <v>152</v>
      </c>
      <c r="K5" s="218"/>
    </row>
    <row r="6" spans="1:11" s="1" customFormat="1" ht="16.5" customHeight="1">
      <c r="A6" s="219">
        <v>1</v>
      </c>
      <c r="B6" s="220" t="s">
        <v>178</v>
      </c>
      <c r="C6" s="202">
        <f>'tab 4.2'!C6</f>
        <v>13</v>
      </c>
      <c r="D6" s="202">
        <f>'tab 4.3'!D5</f>
        <v>7438</v>
      </c>
      <c r="E6" s="202">
        <f>'tab 4.4'!C5</f>
        <v>4385</v>
      </c>
      <c r="F6" s="202">
        <f>'tab 4.5'!C6</f>
        <v>400</v>
      </c>
      <c r="G6" s="202">
        <f>'tab 4.6'!F10</f>
        <v>6533</v>
      </c>
      <c r="H6" s="202">
        <f>'tab 4.7'!C7</f>
        <v>2461</v>
      </c>
      <c r="I6" s="202">
        <f>'tab 4.8'!C6</f>
        <v>499</v>
      </c>
      <c r="J6" s="221">
        <f>SUM(C6:I6)</f>
        <v>21729</v>
      </c>
      <c r="K6" s="222"/>
    </row>
    <row r="7" spans="1:11" ht="16.5" customHeight="1">
      <c r="A7" s="200">
        <v>2</v>
      </c>
      <c r="B7" s="223" t="s">
        <v>301</v>
      </c>
      <c r="C7" s="202">
        <f>'tab 4.2'!C11</f>
        <v>1491</v>
      </c>
      <c r="D7" s="202">
        <f>'tab 4.3'!D21</f>
        <v>4162</v>
      </c>
      <c r="E7" s="202">
        <f>'tab 4.4'!C6</f>
        <v>5465</v>
      </c>
      <c r="F7" s="202">
        <f>'tab 4.5'!C10</f>
        <v>0</v>
      </c>
      <c r="G7" s="202">
        <f>'tab 4.6'!F16</f>
        <v>7660</v>
      </c>
      <c r="H7" s="202">
        <f>'tab 4.7'!C8</f>
        <v>1437</v>
      </c>
      <c r="I7" s="202">
        <f>'tab 4.8'!C12</f>
        <v>4464</v>
      </c>
      <c r="J7" s="8">
        <f>SUM(C7:I7)</f>
        <v>24679</v>
      </c>
      <c r="K7" s="224"/>
    </row>
    <row r="8" spans="1:12" ht="16.5" customHeight="1">
      <c r="A8" s="200">
        <v>3</v>
      </c>
      <c r="B8" s="223" t="s">
        <v>358</v>
      </c>
      <c r="C8" s="202">
        <f>'tab 4.2'!C16</f>
        <v>0</v>
      </c>
      <c r="D8" s="202">
        <f>'tab 4.3'!D39</f>
        <v>4637</v>
      </c>
      <c r="E8" s="202">
        <f>'tab 4.4'!C10</f>
        <v>4725</v>
      </c>
      <c r="F8" s="202">
        <f>'tab 4.5'!C15</f>
        <v>0</v>
      </c>
      <c r="G8" s="202">
        <f>'tab 4.6'!F22</f>
        <v>6145</v>
      </c>
      <c r="H8" s="202">
        <f>'tab 4.7'!C13</f>
        <v>891</v>
      </c>
      <c r="I8" s="202">
        <f>'tab 4.8'!C17</f>
        <v>0</v>
      </c>
      <c r="J8" s="8">
        <f>SUM(C8:I8)</f>
        <v>16398</v>
      </c>
      <c r="K8" s="224"/>
      <c r="L8" s="225"/>
    </row>
    <row r="9" spans="1:11" s="1" customFormat="1" ht="16.5" customHeight="1">
      <c r="A9" s="219">
        <v>4</v>
      </c>
      <c r="B9" s="220" t="s">
        <v>179</v>
      </c>
      <c r="C9" s="221">
        <f>C6+C7-C8</f>
        <v>1504</v>
      </c>
      <c r="D9" s="221">
        <f aca="true" t="shared" si="0" ref="D9:I9">D6+D7-D8</f>
        <v>6963</v>
      </c>
      <c r="E9" s="221">
        <f t="shared" si="0"/>
        <v>5125</v>
      </c>
      <c r="F9" s="221">
        <f t="shared" si="0"/>
        <v>400</v>
      </c>
      <c r="G9" s="221">
        <f t="shared" si="0"/>
        <v>8048</v>
      </c>
      <c r="H9" s="221">
        <f t="shared" si="0"/>
        <v>3007</v>
      </c>
      <c r="I9" s="221">
        <f t="shared" si="0"/>
        <v>4963</v>
      </c>
      <c r="J9" s="221">
        <f>SUM(C9:I9)</f>
        <v>30010</v>
      </c>
      <c r="K9" s="226"/>
    </row>
    <row r="10" spans="1:11" ht="10.5">
      <c r="A10" s="1"/>
      <c r="K10" s="216"/>
    </row>
    <row r="11" ht="10.5">
      <c r="K11" s="216"/>
    </row>
    <row r="12" ht="10.5">
      <c r="A12" s="2" t="s">
        <v>557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C17"/>
  <sheetViews>
    <sheetView workbookViewId="0" topLeftCell="A1">
      <selection activeCell="C16" sqref="C16"/>
    </sheetView>
  </sheetViews>
  <sheetFormatPr defaultColWidth="9.33203125" defaultRowHeight="10.5"/>
  <cols>
    <col min="1" max="1" width="5.16015625" style="12" customWidth="1"/>
    <col min="2" max="2" width="35.160156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27" t="s">
        <v>316</v>
      </c>
      <c r="B1" s="228"/>
    </row>
    <row r="2" spans="1:2" ht="12" customHeight="1">
      <c r="A2" s="227"/>
      <c r="B2" s="228"/>
    </row>
    <row r="3" spans="1:2" ht="12" customHeight="1">
      <c r="A3" s="227" t="s">
        <v>303</v>
      </c>
      <c r="B3" s="228"/>
    </row>
    <row r="4" ht="12" customHeight="1">
      <c r="A4" s="11"/>
    </row>
    <row r="5" ht="12" customHeight="1" thickBot="1">
      <c r="C5" s="229" t="s">
        <v>137</v>
      </c>
    </row>
    <row r="6" spans="1:3" ht="14.25" customHeight="1" thickBot="1">
      <c r="A6" s="230" t="s">
        <v>178</v>
      </c>
      <c r="B6" s="231"/>
      <c r="C6" s="232">
        <v>13</v>
      </c>
    </row>
    <row r="7" spans="1:3" ht="14.25" customHeight="1">
      <c r="A7" s="810" t="s">
        <v>304</v>
      </c>
      <c r="B7" s="233" t="s">
        <v>305</v>
      </c>
      <c r="C7" s="234">
        <v>1491</v>
      </c>
    </row>
    <row r="8" spans="1:3" ht="14.25" customHeight="1">
      <c r="A8" s="811"/>
      <c r="B8" s="235" t="s">
        <v>306</v>
      </c>
      <c r="C8" s="236">
        <v>0</v>
      </c>
    </row>
    <row r="9" spans="1:3" ht="14.25" customHeight="1">
      <c r="A9" s="811"/>
      <c r="B9" s="235" t="s">
        <v>307</v>
      </c>
      <c r="C9" s="236">
        <v>0</v>
      </c>
    </row>
    <row r="10" spans="1:3" ht="14.25" customHeight="1" thickBot="1">
      <c r="A10" s="811"/>
      <c r="B10" s="235" t="s">
        <v>308</v>
      </c>
      <c r="C10" s="236">
        <v>0</v>
      </c>
    </row>
    <row r="11" spans="1:3" ht="14.25" customHeight="1" thickBot="1">
      <c r="A11" s="812"/>
      <c r="B11" s="237" t="s">
        <v>309</v>
      </c>
      <c r="C11" s="238">
        <f>SUM(C7:C10)</f>
        <v>1491</v>
      </c>
    </row>
    <row r="12" spans="1:3" ht="14.25" customHeight="1">
      <c r="A12" s="810" t="s">
        <v>310</v>
      </c>
      <c r="B12" s="233" t="s">
        <v>311</v>
      </c>
      <c r="C12" s="234">
        <v>0</v>
      </c>
    </row>
    <row r="13" spans="1:3" ht="14.25" customHeight="1">
      <c r="A13" s="811"/>
      <c r="B13" s="235" t="s">
        <v>312</v>
      </c>
      <c r="C13" s="236">
        <v>0</v>
      </c>
    </row>
    <row r="14" spans="1:3" ht="14.25" customHeight="1">
      <c r="A14" s="811"/>
      <c r="B14" s="235" t="s">
        <v>313</v>
      </c>
      <c r="C14" s="236">
        <v>0</v>
      </c>
    </row>
    <row r="15" spans="1:3" ht="14.25" customHeight="1" thickBot="1">
      <c r="A15" s="811"/>
      <c r="B15" s="235" t="s">
        <v>314</v>
      </c>
      <c r="C15" s="236">
        <v>0</v>
      </c>
    </row>
    <row r="16" spans="1:3" ht="14.25" customHeight="1" thickBot="1">
      <c r="A16" s="812"/>
      <c r="B16" s="237" t="s">
        <v>315</v>
      </c>
      <c r="C16" s="238">
        <f>SUM(C12:C15)</f>
        <v>0</v>
      </c>
    </row>
    <row r="17" spans="1:3" ht="14.25" customHeight="1" thickBot="1">
      <c r="A17" s="230" t="s">
        <v>179</v>
      </c>
      <c r="B17" s="231"/>
      <c r="C17" s="238">
        <f>C6+C11-C16</f>
        <v>1504</v>
      </c>
    </row>
  </sheetData>
  <sheetProtection sheet="1" objects="1" scenarios="1"/>
  <mergeCells count="2">
    <mergeCell ref="A7:A11"/>
    <mergeCell ref="A12:A16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C1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J43"/>
  <sheetViews>
    <sheetView workbookViewId="0" topLeftCell="A1">
      <selection activeCell="D38" sqref="D38"/>
    </sheetView>
  </sheetViews>
  <sheetFormatPr defaultColWidth="9.33203125" defaultRowHeight="10.5"/>
  <cols>
    <col min="1" max="1" width="4.33203125" style="2" customWidth="1"/>
    <col min="2" max="2" width="5" style="2" customWidth="1"/>
    <col min="3" max="3" width="46.16015625" style="2" customWidth="1"/>
    <col min="4" max="4" width="19.16015625" style="2" customWidth="1"/>
    <col min="5" max="16384" width="9.33203125" style="2" customWidth="1"/>
  </cols>
  <sheetData>
    <row r="1" spans="1:3" ht="10.5">
      <c r="A1" s="239" t="s">
        <v>334</v>
      </c>
      <c r="C1" s="9"/>
    </row>
    <row r="2" spans="1:10" ht="10.5">
      <c r="A2" s="240"/>
      <c r="C2" s="240"/>
      <c r="D2" s="203"/>
      <c r="E2" s="203"/>
      <c r="F2" s="203"/>
      <c r="G2" s="203"/>
      <c r="H2" s="203"/>
      <c r="I2" s="203"/>
      <c r="J2" s="203"/>
    </row>
    <row r="3" spans="1:10" ht="10.5">
      <c r="A3" s="239" t="s">
        <v>295</v>
      </c>
      <c r="C3" s="9"/>
      <c r="D3" s="203"/>
      <c r="E3" s="203"/>
      <c r="F3" s="203"/>
      <c r="G3" s="203"/>
      <c r="H3" s="203"/>
      <c r="I3" s="203"/>
      <c r="J3" s="203"/>
    </row>
    <row r="4" spans="4:10" ht="13.5" customHeight="1">
      <c r="D4" s="3" t="s">
        <v>137</v>
      </c>
      <c r="E4" s="241"/>
      <c r="F4" s="241"/>
      <c r="G4" s="241"/>
      <c r="H4" s="242"/>
      <c r="I4" s="241"/>
      <c r="J4" s="241"/>
    </row>
    <row r="5" spans="1:10" ht="13.5" customHeight="1">
      <c r="A5" s="813" t="s">
        <v>180</v>
      </c>
      <c r="B5" s="814"/>
      <c r="C5" s="815"/>
      <c r="D5" s="243">
        <v>7438</v>
      </c>
      <c r="E5" s="241"/>
      <c r="F5" s="241"/>
      <c r="G5" s="241"/>
      <c r="H5" s="242"/>
      <c r="I5" s="241"/>
      <c r="J5" s="241"/>
    </row>
    <row r="6" spans="4:10" ht="3.75" customHeight="1">
      <c r="D6" s="244"/>
      <c r="E6" s="241"/>
      <c r="F6" s="241"/>
      <c r="G6" s="241"/>
      <c r="H6" s="242"/>
      <c r="I6" s="241"/>
      <c r="J6" s="241"/>
    </row>
    <row r="7" spans="1:10" ht="14.25" customHeight="1">
      <c r="A7" s="816" t="s">
        <v>304</v>
      </c>
      <c r="B7" s="819" t="s">
        <v>317</v>
      </c>
      <c r="C7" s="820"/>
      <c r="D7" s="245">
        <v>4162</v>
      </c>
      <c r="E7" s="241"/>
      <c r="F7" s="241"/>
      <c r="G7" s="241"/>
      <c r="H7" s="242"/>
      <c r="I7" s="241"/>
      <c r="J7" s="241"/>
    </row>
    <row r="8" spans="1:10" ht="14.25" customHeight="1">
      <c r="A8" s="817"/>
      <c r="B8" s="819" t="s">
        <v>318</v>
      </c>
      <c r="C8" s="820"/>
      <c r="D8" s="245">
        <v>0</v>
      </c>
      <c r="E8" s="241"/>
      <c r="F8" s="241"/>
      <c r="G8" s="241"/>
      <c r="H8" s="242"/>
      <c r="I8" s="241"/>
      <c r="J8" s="241"/>
    </row>
    <row r="9" spans="1:10" ht="14.25" customHeight="1">
      <c r="A9" s="817"/>
      <c r="B9" s="819" t="s">
        <v>335</v>
      </c>
      <c r="C9" s="820"/>
      <c r="D9" s="245">
        <v>0</v>
      </c>
      <c r="E9" s="241"/>
      <c r="F9" s="241"/>
      <c r="G9" s="241"/>
      <c r="H9" s="242"/>
      <c r="I9" s="241"/>
      <c r="J9" s="241"/>
    </row>
    <row r="10" spans="1:10" ht="14.25" customHeight="1">
      <c r="A10" s="817"/>
      <c r="B10" s="819" t="s">
        <v>336</v>
      </c>
      <c r="C10" s="820"/>
      <c r="D10" s="245">
        <v>0</v>
      </c>
      <c r="E10" s="241"/>
      <c r="F10" s="241"/>
      <c r="G10" s="241"/>
      <c r="H10" s="242"/>
      <c r="I10" s="241"/>
      <c r="J10" s="241"/>
    </row>
    <row r="11" spans="1:10" ht="14.25" customHeight="1">
      <c r="A11" s="817"/>
      <c r="B11" s="819" t="s">
        <v>337</v>
      </c>
      <c r="C11" s="820"/>
      <c r="D11" s="245">
        <v>0</v>
      </c>
      <c r="E11" s="241"/>
      <c r="F11" s="241"/>
      <c r="G11" s="241"/>
      <c r="H11" s="242"/>
      <c r="I11" s="241"/>
      <c r="J11" s="241"/>
    </row>
    <row r="12" spans="1:10" ht="14.25" customHeight="1">
      <c r="A12" s="817"/>
      <c r="B12" s="819" t="s">
        <v>319</v>
      </c>
      <c r="C12" s="820"/>
      <c r="D12" s="245">
        <v>0</v>
      </c>
      <c r="E12" s="241"/>
      <c r="F12" s="241"/>
      <c r="G12" s="241"/>
      <c r="H12" s="242"/>
      <c r="I12" s="241"/>
      <c r="J12" s="241"/>
    </row>
    <row r="13" spans="1:10" ht="14.25" customHeight="1">
      <c r="A13" s="817"/>
      <c r="B13" s="821" t="s">
        <v>320</v>
      </c>
      <c r="C13" s="820"/>
      <c r="D13" s="246">
        <f>SUM(D14:D16)</f>
        <v>0</v>
      </c>
      <c r="E13" s="241"/>
      <c r="F13" s="241"/>
      <c r="G13" s="241"/>
      <c r="H13" s="242"/>
      <c r="I13" s="241"/>
      <c r="J13" s="241"/>
    </row>
    <row r="14" spans="1:10" ht="14.25" customHeight="1">
      <c r="A14" s="817"/>
      <c r="B14" s="822" t="s">
        <v>157</v>
      </c>
      <c r="C14" s="247"/>
      <c r="D14" s="245">
        <v>0</v>
      </c>
      <c r="E14" s="241"/>
      <c r="F14" s="241"/>
      <c r="G14" s="241"/>
      <c r="H14" s="242"/>
      <c r="I14" s="241"/>
      <c r="J14" s="241"/>
    </row>
    <row r="15" spans="1:10" ht="14.25" customHeight="1">
      <c r="A15" s="817"/>
      <c r="B15" s="823"/>
      <c r="C15" s="247"/>
      <c r="D15" s="245">
        <v>0</v>
      </c>
      <c r="E15" s="241"/>
      <c r="F15" s="241"/>
      <c r="G15" s="241"/>
      <c r="H15" s="242"/>
      <c r="I15" s="241"/>
      <c r="J15" s="241"/>
    </row>
    <row r="16" spans="1:10" ht="14.25" customHeight="1">
      <c r="A16" s="817"/>
      <c r="B16" s="824"/>
      <c r="C16" s="247"/>
      <c r="D16" s="245">
        <v>0</v>
      </c>
      <c r="E16" s="241"/>
      <c r="F16" s="241"/>
      <c r="G16" s="241"/>
      <c r="H16" s="242"/>
      <c r="I16" s="241"/>
      <c r="J16" s="241"/>
    </row>
    <row r="17" spans="1:10" ht="14.25" customHeight="1">
      <c r="A17" s="817"/>
      <c r="B17" s="819" t="s">
        <v>338</v>
      </c>
      <c r="C17" s="820"/>
      <c r="D17" s="246">
        <f>SUM(D18:D20)</f>
        <v>0</v>
      </c>
      <c r="E17" s="241"/>
      <c r="F17" s="241"/>
      <c r="G17" s="241"/>
      <c r="H17" s="242"/>
      <c r="I17" s="241"/>
      <c r="J17" s="241"/>
    </row>
    <row r="18" spans="1:10" ht="14.25" customHeight="1">
      <c r="A18" s="817"/>
      <c r="B18" s="822" t="s">
        <v>157</v>
      </c>
      <c r="C18" s="248" t="s">
        <v>321</v>
      </c>
      <c r="D18" s="245">
        <v>0</v>
      </c>
      <c r="E18" s="241"/>
      <c r="F18" s="241"/>
      <c r="G18" s="241"/>
      <c r="H18" s="242"/>
      <c r="I18" s="241"/>
      <c r="J18" s="241"/>
    </row>
    <row r="19" spans="1:10" ht="14.25" customHeight="1">
      <c r="A19" s="817"/>
      <c r="B19" s="823"/>
      <c r="C19" s="248" t="s">
        <v>322</v>
      </c>
      <c r="D19" s="245">
        <v>0</v>
      </c>
      <c r="E19" s="241"/>
      <c r="F19" s="241"/>
      <c r="G19" s="241"/>
      <c r="H19" s="242"/>
      <c r="I19" s="241"/>
      <c r="J19" s="241"/>
    </row>
    <row r="20" spans="1:10" ht="14.25" customHeight="1">
      <c r="A20" s="817"/>
      <c r="B20" s="824"/>
      <c r="C20" s="248" t="s">
        <v>323</v>
      </c>
      <c r="D20" s="245">
        <v>0</v>
      </c>
      <c r="E20" s="241"/>
      <c r="F20" s="241"/>
      <c r="G20" s="241"/>
      <c r="H20" s="242"/>
      <c r="I20" s="241"/>
      <c r="J20" s="241"/>
    </row>
    <row r="21" spans="1:10" ht="14.25" customHeight="1">
      <c r="A21" s="818"/>
      <c r="B21" s="825" t="s">
        <v>309</v>
      </c>
      <c r="C21" s="825"/>
      <c r="D21" s="249">
        <f>SUM(D7:D13)+D17</f>
        <v>4162</v>
      </c>
      <c r="E21" s="241"/>
      <c r="F21" s="241"/>
      <c r="G21" s="241"/>
      <c r="H21" s="241"/>
      <c r="I21" s="241"/>
      <c r="J21" s="241"/>
    </row>
    <row r="22" spans="4:10" ht="3.75" customHeight="1">
      <c r="D22" s="244"/>
      <c r="E22" s="241"/>
      <c r="F22" s="241"/>
      <c r="G22" s="241"/>
      <c r="H22" s="242"/>
      <c r="I22" s="241"/>
      <c r="J22" s="241"/>
    </row>
    <row r="23" spans="1:10" ht="14.25" customHeight="1">
      <c r="A23" s="816" t="s">
        <v>310</v>
      </c>
      <c r="B23" s="826" t="s">
        <v>324</v>
      </c>
      <c r="C23" s="827"/>
      <c r="D23" s="249">
        <f>SUM(D24:D29)</f>
        <v>4554</v>
      </c>
      <c r="E23" s="241"/>
      <c r="F23" s="241"/>
      <c r="G23" s="241"/>
      <c r="H23" s="241"/>
      <c r="I23" s="241"/>
      <c r="J23" s="241"/>
    </row>
    <row r="24" spans="1:10" ht="14.25" customHeight="1">
      <c r="A24" s="817"/>
      <c r="B24" s="822" t="s">
        <v>325</v>
      </c>
      <c r="C24" s="250" t="s">
        <v>326</v>
      </c>
      <c r="D24" s="245">
        <v>641</v>
      </c>
      <c r="E24" s="241"/>
      <c r="F24" s="241"/>
      <c r="G24" s="241"/>
      <c r="H24" s="241"/>
      <c r="I24" s="241"/>
      <c r="J24" s="241"/>
    </row>
    <row r="25" spans="1:10" ht="14.25" customHeight="1">
      <c r="A25" s="817"/>
      <c r="B25" s="823"/>
      <c r="C25" s="250" t="s">
        <v>327</v>
      </c>
      <c r="D25" s="245">
        <v>1643</v>
      </c>
      <c r="E25" s="241"/>
      <c r="F25" s="241"/>
      <c r="G25" s="241"/>
      <c r="H25" s="241"/>
      <c r="I25" s="241"/>
      <c r="J25" s="241"/>
    </row>
    <row r="26" spans="1:10" ht="14.25" customHeight="1">
      <c r="A26" s="817"/>
      <c r="B26" s="823"/>
      <c r="C26" s="250" t="s">
        <v>328</v>
      </c>
      <c r="D26" s="245">
        <v>0</v>
      </c>
      <c r="E26" s="241"/>
      <c r="F26" s="241"/>
      <c r="G26" s="241"/>
      <c r="H26" s="241"/>
      <c r="I26" s="241"/>
      <c r="J26" s="241"/>
    </row>
    <row r="27" spans="1:10" ht="14.25" customHeight="1">
      <c r="A27" s="817"/>
      <c r="B27" s="823"/>
      <c r="C27" s="251" t="s">
        <v>753</v>
      </c>
      <c r="D27" s="245">
        <v>270</v>
      </c>
      <c r="E27" s="241"/>
      <c r="F27" s="241"/>
      <c r="G27" s="241"/>
      <c r="H27" s="241"/>
      <c r="I27" s="241"/>
      <c r="J27" s="241"/>
    </row>
    <row r="28" spans="1:10" ht="14.25" customHeight="1">
      <c r="A28" s="817"/>
      <c r="B28" s="823"/>
      <c r="C28" s="251" t="s">
        <v>754</v>
      </c>
      <c r="D28" s="245">
        <v>2000</v>
      </c>
      <c r="E28" s="241"/>
      <c r="F28" s="241"/>
      <c r="G28" s="241"/>
      <c r="H28" s="241"/>
      <c r="I28" s="241"/>
      <c r="J28" s="241"/>
    </row>
    <row r="29" spans="1:10" ht="14.25" customHeight="1">
      <c r="A29" s="817"/>
      <c r="B29" s="824"/>
      <c r="C29" s="251"/>
      <c r="D29" s="245">
        <v>0</v>
      </c>
      <c r="E29" s="241"/>
      <c r="F29" s="241"/>
      <c r="G29" s="241"/>
      <c r="H29" s="241"/>
      <c r="I29" s="241"/>
      <c r="J29" s="241"/>
    </row>
    <row r="30" spans="1:10" ht="14.25" customHeight="1">
      <c r="A30" s="817"/>
      <c r="B30" s="826" t="s">
        <v>329</v>
      </c>
      <c r="C30" s="827"/>
      <c r="D30" s="249">
        <f>SUM(D31:D35)</f>
        <v>83</v>
      </c>
      <c r="E30" s="241"/>
      <c r="F30" s="241"/>
      <c r="G30" s="241"/>
      <c r="H30" s="241"/>
      <c r="I30" s="241"/>
      <c r="J30" s="241"/>
    </row>
    <row r="31" spans="1:10" ht="14.25" customHeight="1">
      <c r="A31" s="817"/>
      <c r="B31" s="822" t="s">
        <v>325</v>
      </c>
      <c r="C31" s="250" t="s">
        <v>330</v>
      </c>
      <c r="D31" s="245">
        <v>83</v>
      </c>
      <c r="E31" s="241"/>
      <c r="F31" s="241"/>
      <c r="G31" s="241"/>
      <c r="H31" s="241"/>
      <c r="I31" s="241"/>
      <c r="J31" s="241"/>
    </row>
    <row r="32" spans="1:10" ht="14.25" customHeight="1">
      <c r="A32" s="817"/>
      <c r="B32" s="823"/>
      <c r="C32" s="250" t="s">
        <v>331</v>
      </c>
      <c r="D32" s="245">
        <v>0</v>
      </c>
      <c r="E32" s="241"/>
      <c r="F32" s="241"/>
      <c r="G32" s="241"/>
      <c r="H32" s="241"/>
      <c r="I32" s="241"/>
      <c r="J32" s="241"/>
    </row>
    <row r="33" spans="1:10" ht="14.25" customHeight="1">
      <c r="A33" s="817"/>
      <c r="B33" s="823"/>
      <c r="C33" s="247"/>
      <c r="D33" s="245">
        <v>0</v>
      </c>
      <c r="E33" s="241"/>
      <c r="F33" s="241"/>
      <c r="G33" s="241"/>
      <c r="H33" s="241"/>
      <c r="I33" s="241"/>
      <c r="J33" s="241"/>
    </row>
    <row r="34" spans="1:10" ht="14.25" customHeight="1">
      <c r="A34" s="817"/>
      <c r="B34" s="823"/>
      <c r="C34" s="252"/>
      <c r="D34" s="245">
        <v>0</v>
      </c>
      <c r="E34" s="241"/>
      <c r="F34" s="241"/>
      <c r="G34" s="241"/>
      <c r="H34" s="241"/>
      <c r="I34" s="241"/>
      <c r="J34" s="241"/>
    </row>
    <row r="35" spans="1:10" ht="14.25" customHeight="1">
      <c r="A35" s="817"/>
      <c r="B35" s="824"/>
      <c r="C35" s="252"/>
      <c r="D35" s="245">
        <v>0</v>
      </c>
      <c r="E35" s="241"/>
      <c r="F35" s="241"/>
      <c r="G35" s="241"/>
      <c r="H35" s="241"/>
      <c r="I35" s="241"/>
      <c r="J35" s="241"/>
    </row>
    <row r="36" spans="1:10" ht="14.25" customHeight="1">
      <c r="A36" s="817"/>
      <c r="B36" s="819" t="s">
        <v>339</v>
      </c>
      <c r="C36" s="820"/>
      <c r="D36" s="253">
        <f>SUM(D37:D38)</f>
        <v>0</v>
      </c>
      <c r="E36" s="241"/>
      <c r="F36" s="241"/>
      <c r="G36" s="241"/>
      <c r="H36" s="241"/>
      <c r="I36" s="241"/>
      <c r="J36" s="241"/>
    </row>
    <row r="37" spans="1:10" ht="14.25" customHeight="1">
      <c r="A37" s="817"/>
      <c r="B37" s="828" t="s">
        <v>325</v>
      </c>
      <c r="C37" s="254" t="s">
        <v>332</v>
      </c>
      <c r="D37" s="245">
        <v>0</v>
      </c>
      <c r="E37" s="241"/>
      <c r="F37" s="241"/>
      <c r="G37" s="241"/>
      <c r="H37" s="241"/>
      <c r="I37" s="241"/>
      <c r="J37" s="241"/>
    </row>
    <row r="38" spans="1:10" ht="14.25" customHeight="1">
      <c r="A38" s="817"/>
      <c r="B38" s="829"/>
      <c r="C38" s="254" t="s">
        <v>333</v>
      </c>
      <c r="D38" s="245">
        <v>0</v>
      </c>
      <c r="E38" s="241"/>
      <c r="F38" s="241"/>
      <c r="G38" s="241"/>
      <c r="H38" s="241"/>
      <c r="I38" s="241"/>
      <c r="J38" s="241"/>
    </row>
    <row r="39" spans="1:10" ht="14.25" customHeight="1">
      <c r="A39" s="818"/>
      <c r="B39" s="827" t="s">
        <v>315</v>
      </c>
      <c r="C39" s="827"/>
      <c r="D39" s="249">
        <f>D23+D30+D36</f>
        <v>4637</v>
      </c>
      <c r="E39" s="241"/>
      <c r="F39" s="241"/>
      <c r="G39" s="241"/>
      <c r="H39" s="241"/>
      <c r="I39" s="241"/>
      <c r="J39" s="241"/>
    </row>
    <row r="40" spans="4:10" ht="3.75" customHeight="1">
      <c r="D40" s="244"/>
      <c r="E40" s="241"/>
      <c r="F40" s="241"/>
      <c r="G40" s="241"/>
      <c r="H40" s="242"/>
      <c r="I40" s="241"/>
      <c r="J40" s="241"/>
    </row>
    <row r="41" spans="1:10" ht="15" customHeight="1">
      <c r="A41" s="813" t="s">
        <v>181</v>
      </c>
      <c r="B41" s="814"/>
      <c r="C41" s="815"/>
      <c r="D41" s="249">
        <f>D5+D21-D39</f>
        <v>6963</v>
      </c>
      <c r="E41" s="216"/>
      <c r="F41" s="216"/>
      <c r="G41" s="216"/>
      <c r="H41" s="216"/>
      <c r="I41" s="216"/>
      <c r="J41" s="216"/>
    </row>
    <row r="42" spans="3:10" ht="10.5">
      <c r="C42" s="255"/>
      <c r="D42" s="256"/>
      <c r="E42" s="216"/>
      <c r="F42" s="216"/>
      <c r="G42" s="216"/>
      <c r="H42" s="216"/>
      <c r="I42" s="216"/>
      <c r="J42" s="216"/>
    </row>
    <row r="43" spans="2:10" ht="10.5">
      <c r="B43" s="255"/>
      <c r="C43" s="255"/>
      <c r="D43" s="256"/>
      <c r="E43" s="216"/>
      <c r="F43" s="216"/>
      <c r="G43" s="216"/>
      <c r="H43" s="216"/>
      <c r="I43" s="216"/>
      <c r="J43" s="216"/>
    </row>
  </sheetData>
  <sheetProtection sheet="1" objects="1" scenarios="1"/>
  <mergeCells count="22">
    <mergeCell ref="B31:B35"/>
    <mergeCell ref="B36:C36"/>
    <mergeCell ref="B17:C17"/>
    <mergeCell ref="B18:B20"/>
    <mergeCell ref="A41:C41"/>
    <mergeCell ref="B10:C10"/>
    <mergeCell ref="B11:C11"/>
    <mergeCell ref="B21:C21"/>
    <mergeCell ref="A23:A39"/>
    <mergeCell ref="B23:C23"/>
    <mergeCell ref="B24:B29"/>
    <mergeCell ref="B30:C30"/>
    <mergeCell ref="B37:B38"/>
    <mergeCell ref="B39:C39"/>
    <mergeCell ref="A5:C5"/>
    <mergeCell ref="A7:A21"/>
    <mergeCell ref="B7:C7"/>
    <mergeCell ref="B8:C8"/>
    <mergeCell ref="B9:C9"/>
    <mergeCell ref="B12:C12"/>
    <mergeCell ref="B13:C13"/>
    <mergeCell ref="B14:B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workbookViewId="0" topLeftCell="A1">
      <selection activeCell="C11" sqref="C11"/>
    </sheetView>
  </sheetViews>
  <sheetFormatPr defaultColWidth="9.33203125" defaultRowHeight="10.5"/>
  <cols>
    <col min="1" max="1" width="3.66015625" style="2" customWidth="1"/>
    <col min="2" max="2" width="67.33203125" style="2" customWidth="1"/>
    <col min="3" max="3" width="12" style="2" customWidth="1"/>
    <col min="4" max="4" width="65.83203125" style="2" customWidth="1"/>
    <col min="5" max="5" width="9.33203125" style="2" customWidth="1"/>
    <col min="6" max="6" width="20.5" style="2" customWidth="1"/>
    <col min="7" max="16384" width="9.33203125" style="2" customWidth="1"/>
  </cols>
  <sheetData>
    <row r="1" ht="12" customHeight="1">
      <c r="A1" s="1" t="s">
        <v>341</v>
      </c>
    </row>
    <row r="2" ht="12" customHeight="1">
      <c r="A2" s="1"/>
    </row>
    <row r="3" spans="1:3" ht="12" customHeight="1">
      <c r="A3" s="1" t="s">
        <v>340</v>
      </c>
      <c r="C3" s="257"/>
    </row>
    <row r="4" spans="1:3" ht="12" customHeight="1" thickBot="1">
      <c r="A4" s="1"/>
      <c r="C4" s="3" t="s">
        <v>137</v>
      </c>
    </row>
    <row r="5" spans="1:3" s="1" customFormat="1" ht="12" customHeight="1" thickBot="1">
      <c r="A5" s="830" t="s">
        <v>178</v>
      </c>
      <c r="B5" s="831"/>
      <c r="C5" s="538">
        <v>4385</v>
      </c>
    </row>
    <row r="6" spans="1:7" s="1" customFormat="1" ht="12" customHeight="1" thickBot="1">
      <c r="A6" s="832" t="s">
        <v>182</v>
      </c>
      <c r="B6" s="831"/>
      <c r="C6" s="534">
        <f>SUM(C7:C9)</f>
        <v>5465</v>
      </c>
      <c r="D6" s="260"/>
      <c r="E6" s="261"/>
      <c r="F6" s="262"/>
      <c r="G6" s="261"/>
    </row>
    <row r="7" spans="1:7" ht="12" customHeight="1">
      <c r="A7" s="822" t="s">
        <v>157</v>
      </c>
      <c r="B7" s="532" t="s">
        <v>551</v>
      </c>
      <c r="C7" s="533">
        <v>0</v>
      </c>
      <c r="D7" s="265"/>
      <c r="E7" s="266"/>
      <c r="F7" s="267"/>
      <c r="G7" s="266"/>
    </row>
    <row r="8" spans="1:7" ht="12" customHeight="1">
      <c r="A8" s="823"/>
      <c r="B8" s="263" t="s">
        <v>1049</v>
      </c>
      <c r="C8" s="264">
        <v>5465</v>
      </c>
      <c r="D8" s="265"/>
      <c r="E8" s="266"/>
      <c r="F8" s="267"/>
      <c r="G8" s="266"/>
    </row>
    <row r="9" spans="1:7" ht="12" customHeight="1" thickBot="1">
      <c r="A9" s="824"/>
      <c r="B9" s="2" t="s">
        <v>552</v>
      </c>
      <c r="C9" s="535">
        <v>0</v>
      </c>
      <c r="D9" s="265"/>
      <c r="E9" s="266"/>
      <c r="F9" s="267"/>
      <c r="G9" s="266"/>
    </row>
    <row r="10" spans="1:7" s="1" customFormat="1" ht="12" customHeight="1" thickBot="1">
      <c r="A10" s="832" t="s">
        <v>183</v>
      </c>
      <c r="B10" s="831"/>
      <c r="C10" s="536">
        <v>4725</v>
      </c>
      <c r="D10" s="260"/>
      <c r="E10" s="261"/>
      <c r="F10" s="262"/>
      <c r="G10" s="261"/>
    </row>
    <row r="11" spans="1:7" s="1" customFormat="1" ht="12" customHeight="1" thickBot="1">
      <c r="A11" s="832" t="s">
        <v>184</v>
      </c>
      <c r="B11" s="831"/>
      <c r="C11" s="537">
        <f>C5+C6-C10</f>
        <v>5125</v>
      </c>
      <c r="D11" s="260"/>
      <c r="E11" s="261"/>
      <c r="F11" s="262"/>
      <c r="G11" s="261"/>
    </row>
    <row r="13" spans="1:2" ht="11.25">
      <c r="A13" s="661" t="s">
        <v>207</v>
      </c>
      <c r="B13" s="2" t="s">
        <v>1050</v>
      </c>
    </row>
  </sheetData>
  <sheetProtection sheet="1" objects="1" scenarios="1"/>
  <mergeCells count="5">
    <mergeCell ref="A5:B5"/>
    <mergeCell ref="A6:B6"/>
    <mergeCell ref="A10:B10"/>
    <mergeCell ref="A11:B11"/>
    <mergeCell ref="A7:A9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C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C16"/>
  <sheetViews>
    <sheetView workbookViewId="0" topLeftCell="A1">
      <selection activeCell="C15" sqref="C15"/>
    </sheetView>
  </sheetViews>
  <sheetFormatPr defaultColWidth="9.33203125" defaultRowHeight="10.5"/>
  <cols>
    <col min="1" max="1" width="5.16015625" style="12" customWidth="1"/>
    <col min="2" max="2" width="35.160156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27" t="s">
        <v>342</v>
      </c>
      <c r="B1" s="228"/>
    </row>
    <row r="2" spans="1:2" ht="12" customHeight="1">
      <c r="A2" s="227"/>
      <c r="B2" s="228"/>
    </row>
    <row r="3" spans="1:2" ht="12" customHeight="1">
      <c r="A3" s="227" t="s">
        <v>343</v>
      </c>
      <c r="B3" s="228"/>
    </row>
    <row r="4" ht="12" customHeight="1">
      <c r="A4" s="11"/>
    </row>
    <row r="5" ht="12" customHeight="1" thickBot="1">
      <c r="C5" s="229" t="s">
        <v>137</v>
      </c>
    </row>
    <row r="6" spans="1:3" ht="14.25" customHeight="1" thickBot="1">
      <c r="A6" s="230" t="s">
        <v>178</v>
      </c>
      <c r="B6" s="231"/>
      <c r="C6" s="232">
        <v>400</v>
      </c>
    </row>
    <row r="7" spans="1:3" ht="14.25" customHeight="1">
      <c r="A7" s="810" t="s">
        <v>304</v>
      </c>
      <c r="B7" s="233" t="s">
        <v>305</v>
      </c>
      <c r="C7" s="234">
        <v>0</v>
      </c>
    </row>
    <row r="8" spans="1:3" ht="14.25" customHeight="1">
      <c r="A8" s="811"/>
      <c r="B8" s="235" t="s">
        <v>344</v>
      </c>
      <c r="C8" s="236">
        <v>0</v>
      </c>
    </row>
    <row r="9" spans="1:3" ht="14.25" customHeight="1" thickBot="1">
      <c r="A9" s="811"/>
      <c r="B9" s="235" t="s">
        <v>308</v>
      </c>
      <c r="C9" s="236">
        <v>0</v>
      </c>
    </row>
    <row r="10" spans="1:3" ht="14.25" customHeight="1" thickBot="1">
      <c r="A10" s="812"/>
      <c r="B10" s="237" t="s">
        <v>309</v>
      </c>
      <c r="C10" s="238">
        <f>SUM(C7:C9)</f>
        <v>0</v>
      </c>
    </row>
    <row r="11" spans="1:3" ht="14.25" customHeight="1">
      <c r="A11" s="810" t="s">
        <v>310</v>
      </c>
      <c r="B11" s="233" t="s">
        <v>345</v>
      </c>
      <c r="C11" s="234">
        <v>0</v>
      </c>
    </row>
    <row r="12" spans="1:3" ht="14.25" customHeight="1">
      <c r="A12" s="811"/>
      <c r="B12" s="235" t="s">
        <v>346</v>
      </c>
      <c r="C12" s="236">
        <v>0</v>
      </c>
    </row>
    <row r="13" spans="1:3" ht="14.25" customHeight="1">
      <c r="A13" s="811"/>
      <c r="B13" s="235" t="s">
        <v>312</v>
      </c>
      <c r="C13" s="236">
        <v>0</v>
      </c>
    </row>
    <row r="14" spans="1:3" ht="14.25" customHeight="1" thickBot="1">
      <c r="A14" s="811"/>
      <c r="B14" s="235" t="s">
        <v>314</v>
      </c>
      <c r="C14" s="236">
        <v>0</v>
      </c>
    </row>
    <row r="15" spans="1:3" ht="14.25" customHeight="1" thickBot="1">
      <c r="A15" s="812"/>
      <c r="B15" s="237" t="s">
        <v>315</v>
      </c>
      <c r="C15" s="238">
        <f>SUM(C11:C14)</f>
        <v>0</v>
      </c>
    </row>
    <row r="16" spans="1:3" ht="14.25" customHeight="1" thickBot="1">
      <c r="A16" s="230" t="s">
        <v>179</v>
      </c>
      <c r="B16" s="231"/>
      <c r="C16" s="238">
        <f>C6+C10-C15</f>
        <v>400</v>
      </c>
    </row>
  </sheetData>
  <sheetProtection sheet="1" objects="1" scenarios="1"/>
  <mergeCells count="2">
    <mergeCell ref="A7:A10"/>
    <mergeCell ref="A11:A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K30"/>
  <sheetViews>
    <sheetView workbookViewId="0" topLeftCell="A1">
      <selection activeCell="E22" sqref="E22"/>
    </sheetView>
  </sheetViews>
  <sheetFormatPr defaultColWidth="9.33203125" defaultRowHeight="10.5"/>
  <cols>
    <col min="1" max="2" width="3.66015625" style="164" customWidth="1"/>
    <col min="3" max="3" width="73.83203125" style="164" customWidth="1"/>
    <col min="4" max="6" width="12.66015625" style="164" customWidth="1"/>
    <col min="7" max="7" width="65.83203125" style="164" customWidth="1"/>
    <col min="8" max="8" width="9.33203125" style="164" customWidth="1"/>
    <col min="9" max="9" width="20.5" style="164" customWidth="1"/>
    <col min="10" max="16384" width="9.33203125" style="164" customWidth="1"/>
  </cols>
  <sheetData>
    <row r="1" spans="1:2" ht="12" customHeight="1">
      <c r="A1" s="204" t="s">
        <v>356</v>
      </c>
      <c r="B1" s="204"/>
    </row>
    <row r="2" spans="1:2" ht="12" customHeight="1">
      <c r="A2" s="204"/>
      <c r="B2" s="204"/>
    </row>
    <row r="3" spans="1:6" ht="12" customHeight="1">
      <c r="A3" s="204" t="s">
        <v>298</v>
      </c>
      <c r="B3" s="204"/>
      <c r="F3" s="268"/>
    </row>
    <row r="4" spans="1:6" ht="12" customHeight="1">
      <c r="A4" s="204"/>
      <c r="B4" s="204"/>
      <c r="F4" s="182" t="s">
        <v>137</v>
      </c>
    </row>
    <row r="5" spans="1:6" ht="12" customHeight="1">
      <c r="A5" s="833" t="s">
        <v>234</v>
      </c>
      <c r="B5" s="834"/>
      <c r="C5" s="835"/>
      <c r="D5" s="269" t="s">
        <v>347</v>
      </c>
      <c r="E5" s="269" t="s">
        <v>348</v>
      </c>
      <c r="F5" s="269" t="s">
        <v>152</v>
      </c>
    </row>
    <row r="6" spans="1:6" ht="12" customHeight="1">
      <c r="A6" s="836" t="s">
        <v>349</v>
      </c>
      <c r="B6" s="270" t="s">
        <v>1051</v>
      </c>
      <c r="C6" s="271"/>
      <c r="D6" s="259">
        <v>1261</v>
      </c>
      <c r="E6" s="259">
        <v>0</v>
      </c>
      <c r="F6" s="272">
        <f>SUM(D6:E6)</f>
        <v>1261</v>
      </c>
    </row>
    <row r="7" spans="1:6" ht="12" customHeight="1">
      <c r="A7" s="837"/>
      <c r="B7" s="270" t="s">
        <v>353</v>
      </c>
      <c r="C7" s="271"/>
      <c r="D7" s="259">
        <v>2892</v>
      </c>
      <c r="E7" s="259">
        <v>0</v>
      </c>
      <c r="F7" s="272">
        <f>SUM(D7:E7)</f>
        <v>2892</v>
      </c>
    </row>
    <row r="8" spans="1:10" ht="12" customHeight="1">
      <c r="A8" s="837"/>
      <c r="B8" s="270" t="s">
        <v>1052</v>
      </c>
      <c r="C8" s="271"/>
      <c r="D8" s="259">
        <v>2290</v>
      </c>
      <c r="E8" s="259">
        <v>0</v>
      </c>
      <c r="F8" s="272">
        <f>SUM(D8:E8)</f>
        <v>2290</v>
      </c>
      <c r="G8" s="273"/>
      <c r="H8" s="274"/>
      <c r="I8" s="275"/>
      <c r="J8" s="274"/>
    </row>
    <row r="9" spans="1:10" ht="12" customHeight="1">
      <c r="A9" s="837"/>
      <c r="B9" s="270" t="s">
        <v>1053</v>
      </c>
      <c r="C9" s="271"/>
      <c r="D9" s="259">
        <v>90</v>
      </c>
      <c r="E9" s="259">
        <v>0</v>
      </c>
      <c r="F9" s="272">
        <f>SUM(D9:E9)</f>
        <v>90</v>
      </c>
      <c r="G9" s="273"/>
      <c r="H9" s="274"/>
      <c r="I9" s="275"/>
      <c r="J9" s="274"/>
    </row>
    <row r="10" spans="1:10" ht="12" customHeight="1">
      <c r="A10" s="838"/>
      <c r="B10" s="839" t="s">
        <v>178</v>
      </c>
      <c r="C10" s="840"/>
      <c r="D10" s="258">
        <f>SUM(D6:D9)</f>
        <v>6533</v>
      </c>
      <c r="E10" s="258">
        <f>SUM(E6:E9)</f>
        <v>0</v>
      </c>
      <c r="F10" s="258">
        <f>SUM(F6:F9)</f>
        <v>6533</v>
      </c>
      <c r="G10" s="273"/>
      <c r="H10" s="274"/>
      <c r="I10" s="275"/>
      <c r="J10" s="274"/>
    </row>
    <row r="11" spans="1:6" ht="3.75" customHeight="1">
      <c r="A11" s="273"/>
      <c r="B11" s="273"/>
      <c r="D11" s="276"/>
      <c r="E11" s="276"/>
      <c r="F11" s="276"/>
    </row>
    <row r="12" spans="1:6" ht="12" customHeight="1">
      <c r="A12" s="842" t="s">
        <v>304</v>
      </c>
      <c r="B12" s="270" t="s">
        <v>352</v>
      </c>
      <c r="C12" s="271"/>
      <c r="D12" s="259">
        <v>1634</v>
      </c>
      <c r="E12" s="259">
        <v>0</v>
      </c>
      <c r="F12" s="272">
        <f>SUM(D12:E12)</f>
        <v>1634</v>
      </c>
    </row>
    <row r="13" spans="1:6" ht="12" customHeight="1">
      <c r="A13" s="843"/>
      <c r="B13" s="270" t="s">
        <v>353</v>
      </c>
      <c r="C13" s="271"/>
      <c r="D13" s="259">
        <v>2752</v>
      </c>
      <c r="E13" s="259">
        <v>0</v>
      </c>
      <c r="F13" s="272">
        <f>SUM(D13:E13)</f>
        <v>2752</v>
      </c>
    </row>
    <row r="14" spans="1:10" ht="12" customHeight="1">
      <c r="A14" s="843"/>
      <c r="B14" s="270" t="s">
        <v>354</v>
      </c>
      <c r="C14" s="271"/>
      <c r="D14" s="259">
        <v>2919</v>
      </c>
      <c r="E14" s="259">
        <v>0</v>
      </c>
      <c r="F14" s="272">
        <f>SUM(D14:E14)</f>
        <v>2919</v>
      </c>
      <c r="G14" s="273"/>
      <c r="H14" s="274"/>
      <c r="I14" s="275"/>
      <c r="J14" s="274"/>
    </row>
    <row r="15" spans="1:10" ht="12" customHeight="1">
      <c r="A15" s="843"/>
      <c r="B15" s="270" t="s">
        <v>355</v>
      </c>
      <c r="C15" s="271"/>
      <c r="D15" s="259">
        <v>355</v>
      </c>
      <c r="E15" s="259">
        <v>0</v>
      </c>
      <c r="F15" s="272">
        <f>SUM(D15:E15)</f>
        <v>355</v>
      </c>
      <c r="G15" s="273"/>
      <c r="H15" s="274"/>
      <c r="I15" s="275"/>
      <c r="J15" s="274"/>
    </row>
    <row r="16" spans="1:10" ht="12" customHeight="1">
      <c r="A16" s="844"/>
      <c r="B16" s="841" t="s">
        <v>350</v>
      </c>
      <c r="C16" s="840"/>
      <c r="D16" s="258">
        <f>SUM(D12:D15)</f>
        <v>7660</v>
      </c>
      <c r="E16" s="258">
        <f>SUM(E12:E15)</f>
        <v>0</v>
      </c>
      <c r="F16" s="258">
        <f>SUM(F12:F15)</f>
        <v>7660</v>
      </c>
      <c r="G16" s="273"/>
      <c r="H16" s="274"/>
      <c r="I16" s="275"/>
      <c r="J16" s="274"/>
    </row>
    <row r="17" spans="1:6" ht="3.75" customHeight="1">
      <c r="A17" s="273"/>
      <c r="B17" s="273"/>
      <c r="D17" s="276"/>
      <c r="E17" s="276"/>
      <c r="F17" s="276"/>
    </row>
    <row r="18" spans="1:6" ht="12" customHeight="1">
      <c r="A18" s="842" t="s">
        <v>310</v>
      </c>
      <c r="B18" s="270" t="s">
        <v>352</v>
      </c>
      <c r="C18" s="271"/>
      <c r="D18" s="259">
        <v>896</v>
      </c>
      <c r="E18" s="259">
        <v>0</v>
      </c>
      <c r="F18" s="272">
        <f>SUM(D18:E18)</f>
        <v>896</v>
      </c>
    </row>
    <row r="19" spans="1:6" ht="12" customHeight="1">
      <c r="A19" s="843"/>
      <c r="B19" s="270" t="s">
        <v>353</v>
      </c>
      <c r="C19" s="271"/>
      <c r="D19" s="259">
        <v>2870</v>
      </c>
      <c r="E19" s="259">
        <v>0</v>
      </c>
      <c r="F19" s="272">
        <f>SUM(D19:E19)</f>
        <v>2870</v>
      </c>
    </row>
    <row r="20" spans="1:10" ht="12" customHeight="1">
      <c r="A20" s="843"/>
      <c r="B20" s="270" t="s">
        <v>354</v>
      </c>
      <c r="C20" s="271"/>
      <c r="D20" s="259">
        <v>2289</v>
      </c>
      <c r="E20" s="259">
        <v>0</v>
      </c>
      <c r="F20" s="272">
        <f>SUM(D20:E20)</f>
        <v>2289</v>
      </c>
      <c r="G20" s="273"/>
      <c r="H20" s="274"/>
      <c r="I20" s="275"/>
      <c r="J20" s="274"/>
    </row>
    <row r="21" spans="1:10" ht="12" customHeight="1">
      <c r="A21" s="843"/>
      <c r="B21" s="270" t="s">
        <v>355</v>
      </c>
      <c r="C21" s="271"/>
      <c r="D21" s="259">
        <v>90</v>
      </c>
      <c r="E21" s="259">
        <v>0</v>
      </c>
      <c r="F21" s="272">
        <f>SUM(D21:E21)</f>
        <v>90</v>
      </c>
      <c r="G21" s="273"/>
      <c r="H21" s="274"/>
      <c r="I21" s="275"/>
      <c r="J21" s="274"/>
    </row>
    <row r="22" spans="1:10" ht="12" customHeight="1">
      <c r="A22" s="844"/>
      <c r="B22" s="841" t="s">
        <v>351</v>
      </c>
      <c r="C22" s="840"/>
      <c r="D22" s="258">
        <f>SUM(D18:D21)</f>
        <v>6145</v>
      </c>
      <c r="E22" s="258">
        <f>SUM(E18:E21)</f>
        <v>0</v>
      </c>
      <c r="F22" s="258">
        <f>SUM(F18:F21)</f>
        <v>6145</v>
      </c>
      <c r="G22" s="273"/>
      <c r="H22" s="274"/>
      <c r="I22" s="275"/>
      <c r="J22" s="274"/>
    </row>
    <row r="23" spans="1:6" ht="3.75" customHeight="1">
      <c r="A23" s="273"/>
      <c r="B23" s="273"/>
      <c r="D23" s="276"/>
      <c r="E23" s="276"/>
      <c r="F23" s="276"/>
    </row>
    <row r="24" spans="1:6" ht="12" customHeight="1">
      <c r="A24" s="836" t="s">
        <v>357</v>
      </c>
      <c r="B24" s="270" t="s">
        <v>352</v>
      </c>
      <c r="C24" s="271"/>
      <c r="D24" s="272">
        <f aca="true" t="shared" si="0" ref="D24:F25">D6+D12-D18</f>
        <v>1999</v>
      </c>
      <c r="E24" s="272">
        <f t="shared" si="0"/>
        <v>0</v>
      </c>
      <c r="F24" s="272">
        <f t="shared" si="0"/>
        <v>1999</v>
      </c>
    </row>
    <row r="25" spans="1:6" ht="12" customHeight="1">
      <c r="A25" s="837"/>
      <c r="B25" s="270" t="s">
        <v>353</v>
      </c>
      <c r="C25" s="271"/>
      <c r="D25" s="272">
        <f t="shared" si="0"/>
        <v>2774</v>
      </c>
      <c r="E25" s="272">
        <f t="shared" si="0"/>
        <v>0</v>
      </c>
      <c r="F25" s="272">
        <f t="shared" si="0"/>
        <v>2774</v>
      </c>
    </row>
    <row r="26" spans="1:10" ht="12" customHeight="1">
      <c r="A26" s="837"/>
      <c r="B26" s="270" t="s">
        <v>354</v>
      </c>
      <c r="C26" s="271"/>
      <c r="D26" s="272">
        <f aca="true" t="shared" si="1" ref="D26:F27">D8+D14-D20</f>
        <v>2920</v>
      </c>
      <c r="E26" s="272">
        <f t="shared" si="1"/>
        <v>0</v>
      </c>
      <c r="F26" s="272">
        <f t="shared" si="1"/>
        <v>2920</v>
      </c>
      <c r="G26" s="273"/>
      <c r="H26" s="274"/>
      <c r="I26" s="275"/>
      <c r="J26" s="274"/>
    </row>
    <row r="27" spans="1:10" ht="12" customHeight="1">
      <c r="A27" s="837"/>
      <c r="B27" s="270" t="s">
        <v>355</v>
      </c>
      <c r="C27" s="271"/>
      <c r="D27" s="272">
        <f t="shared" si="1"/>
        <v>355</v>
      </c>
      <c r="E27" s="272">
        <f t="shared" si="1"/>
        <v>0</v>
      </c>
      <c r="F27" s="272">
        <f t="shared" si="1"/>
        <v>355</v>
      </c>
      <c r="G27" s="273"/>
      <c r="H27" s="274"/>
      <c r="I27" s="275"/>
      <c r="J27" s="274"/>
    </row>
    <row r="28" spans="1:10" ht="12" customHeight="1">
      <c r="A28" s="838"/>
      <c r="B28" s="841" t="s">
        <v>179</v>
      </c>
      <c r="C28" s="840"/>
      <c r="D28" s="258">
        <f>SUM(D24:D27)</f>
        <v>8048</v>
      </c>
      <c r="E28" s="258">
        <f>SUM(E24:E27)</f>
        <v>0</v>
      </c>
      <c r="F28" s="258">
        <f>SUM(F24:F27)</f>
        <v>8048</v>
      </c>
      <c r="G28" s="273"/>
      <c r="H28" s="274"/>
      <c r="I28" s="275"/>
      <c r="J28" s="274"/>
    </row>
    <row r="29" spans="1:11" ht="10.5">
      <c r="A29" s="277"/>
      <c r="B29" s="277"/>
      <c r="C29" s="278"/>
      <c r="D29" s="278"/>
      <c r="E29" s="278"/>
      <c r="F29" s="277"/>
      <c r="G29" s="277"/>
      <c r="H29" s="277"/>
      <c r="I29" s="277"/>
      <c r="J29" s="277"/>
      <c r="K29" s="278"/>
    </row>
    <row r="30" spans="1:11" ht="10.5">
      <c r="A30" s="277"/>
      <c r="B30" s="277"/>
      <c r="C30" s="278"/>
      <c r="D30" s="278"/>
      <c r="E30" s="278"/>
      <c r="F30" s="278"/>
      <c r="G30" s="278"/>
      <c r="H30" s="278"/>
      <c r="I30" s="278"/>
      <c r="J30" s="277"/>
      <c r="K30" s="278"/>
    </row>
  </sheetData>
  <sheetProtection sheet="1" objects="1" scenarios="1"/>
  <mergeCells count="9">
    <mergeCell ref="A5:C5"/>
    <mergeCell ref="A6:A10"/>
    <mergeCell ref="B10:C10"/>
    <mergeCell ref="B28:C28"/>
    <mergeCell ref="A24:A28"/>
    <mergeCell ref="B16:C16"/>
    <mergeCell ref="B22:C22"/>
    <mergeCell ref="A12:A16"/>
    <mergeCell ref="A18:A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F16"/>
  <sheetViews>
    <sheetView workbookViewId="0" topLeftCell="A1">
      <selection activeCell="D17" sqref="D17"/>
    </sheetView>
  </sheetViews>
  <sheetFormatPr defaultColWidth="9.33203125" defaultRowHeight="10.5"/>
  <cols>
    <col min="1" max="1" width="9.5" style="164" customWidth="1"/>
    <col min="2" max="2" width="69.83203125" style="164" customWidth="1"/>
    <col min="3" max="3" width="12.5" style="164" customWidth="1"/>
    <col min="4" max="4" width="20.5" style="164" customWidth="1"/>
    <col min="5" max="16384" width="9.33203125" style="164" customWidth="1"/>
  </cols>
  <sheetData>
    <row r="1" ht="13.5" customHeight="1">
      <c r="A1" s="204" t="s">
        <v>363</v>
      </c>
    </row>
    <row r="2" ht="13.5" customHeight="1">
      <c r="A2" s="204"/>
    </row>
    <row r="3" ht="13.5" customHeight="1">
      <c r="A3" s="204" t="s">
        <v>359</v>
      </c>
    </row>
    <row r="4" ht="13.5" customHeight="1"/>
    <row r="5" ht="13.5" customHeight="1">
      <c r="C5" s="268"/>
    </row>
    <row r="6" ht="13.5" customHeight="1" thickBot="1">
      <c r="C6" s="182" t="s">
        <v>137</v>
      </c>
    </row>
    <row r="7" spans="1:3" s="204" customFormat="1" ht="13.5" customHeight="1" thickBot="1">
      <c r="A7" s="279" t="s">
        <v>178</v>
      </c>
      <c r="B7" s="279"/>
      <c r="C7" s="232">
        <v>2461</v>
      </c>
    </row>
    <row r="8" spans="1:5" ht="13.5" customHeight="1" thickBot="1">
      <c r="A8" s="280" t="s">
        <v>304</v>
      </c>
      <c r="B8" s="281" t="s">
        <v>360</v>
      </c>
      <c r="C8" s="282">
        <v>1437</v>
      </c>
      <c r="D8" s="275"/>
      <c r="E8" s="274"/>
    </row>
    <row r="9" spans="1:6" ht="13.5" customHeight="1">
      <c r="A9" s="845" t="s">
        <v>310</v>
      </c>
      <c r="B9" s="283" t="s">
        <v>361</v>
      </c>
      <c r="C9" s="234">
        <v>701</v>
      </c>
      <c r="D9" s="284"/>
      <c r="E9" s="284"/>
      <c r="F9" s="284"/>
    </row>
    <row r="10" spans="1:6" ht="13.5" customHeight="1">
      <c r="A10" s="846"/>
      <c r="B10" s="288" t="s">
        <v>362</v>
      </c>
      <c r="C10" s="289">
        <v>52</v>
      </c>
      <c r="D10" s="284"/>
      <c r="E10" s="284"/>
      <c r="F10" s="284"/>
    </row>
    <row r="11" spans="1:6" ht="13.5" customHeight="1">
      <c r="A11" s="846"/>
      <c r="B11" s="288" t="s">
        <v>364</v>
      </c>
      <c r="C11" s="289">
        <v>138</v>
      </c>
      <c r="D11" s="284"/>
      <c r="E11" s="284"/>
      <c r="F11" s="284"/>
    </row>
    <row r="12" spans="1:6" ht="13.5" customHeight="1" thickBot="1">
      <c r="A12" s="847"/>
      <c r="B12" s="285" t="s">
        <v>365</v>
      </c>
      <c r="C12" s="236">
        <v>0</v>
      </c>
      <c r="D12" s="277"/>
      <c r="E12" s="277"/>
      <c r="F12" s="278"/>
    </row>
    <row r="13" spans="1:6" ht="13.5" customHeight="1" thickBot="1">
      <c r="A13" s="848"/>
      <c r="B13" s="279" t="s">
        <v>315</v>
      </c>
      <c r="C13" s="238">
        <f>SUM(C9:C12)</f>
        <v>891</v>
      </c>
      <c r="D13" s="286"/>
      <c r="E13" s="286"/>
      <c r="F13" s="286"/>
    </row>
    <row r="14" spans="1:6" ht="13.5" customHeight="1" thickBot="1">
      <c r="A14" s="230" t="s">
        <v>179</v>
      </c>
      <c r="B14" s="287"/>
      <c r="C14" s="238">
        <f>C7+C8-C13</f>
        <v>3007</v>
      </c>
      <c r="D14" s="284"/>
      <c r="E14" s="284"/>
      <c r="F14" s="284"/>
    </row>
    <row r="15" spans="1:6" ht="10.5">
      <c r="A15" s="284"/>
      <c r="B15" s="284"/>
      <c r="C15" s="284"/>
      <c r="D15" s="284"/>
      <c r="E15" s="284"/>
      <c r="F15" s="284"/>
    </row>
    <row r="16" spans="1:6" ht="10.5">
      <c r="A16" s="284"/>
      <c r="B16" s="284"/>
      <c r="C16" s="284"/>
      <c r="D16" s="284"/>
      <c r="E16" s="284"/>
      <c r="F16" s="284"/>
    </row>
  </sheetData>
  <sheetProtection sheet="1" objects="1" scenarios="1"/>
  <mergeCells count="1">
    <mergeCell ref="A9:A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101"/>
  <sheetViews>
    <sheetView workbookViewId="0" topLeftCell="A1">
      <pane ySplit="5" topLeftCell="BM57" activePane="bottomLeft" state="frozen"/>
      <selection pane="topLeft" activeCell="A1" sqref="A1"/>
      <selection pane="bottomLeft" activeCell="D7" sqref="D7"/>
    </sheetView>
  </sheetViews>
  <sheetFormatPr defaultColWidth="9.33203125" defaultRowHeight="10.5"/>
  <cols>
    <col min="1" max="1" width="56.83203125" style="509" customWidth="1"/>
    <col min="2" max="2" width="14.33203125" style="510" customWidth="1"/>
    <col min="3" max="3" width="9.83203125" style="510" customWidth="1"/>
    <col min="4" max="5" width="15.5" style="203" customWidth="1"/>
    <col min="6" max="16384" width="9.33203125" style="203" customWidth="1"/>
  </cols>
  <sheetData>
    <row r="1" spans="1:5" ht="12.75" customHeight="1">
      <c r="A1" s="407" t="s">
        <v>493</v>
      </c>
      <c r="B1" s="408"/>
      <c r="C1" s="732"/>
      <c r="D1" s="733"/>
      <c r="E1" s="410"/>
    </row>
    <row r="2" spans="1:5" ht="12.75" customHeight="1">
      <c r="A2" s="411"/>
      <c r="B2" s="412"/>
      <c r="C2" s="412"/>
      <c r="D2" s="410"/>
      <c r="E2" s="410"/>
    </row>
    <row r="3" spans="1:5" ht="12.75" customHeight="1">
      <c r="A3" s="413" t="s">
        <v>494</v>
      </c>
      <c r="B3" s="412"/>
      <c r="C3" s="412"/>
      <c r="D3" s="410"/>
      <c r="E3" s="410"/>
    </row>
    <row r="4" spans="1:5" ht="12.75" customHeight="1" thickBot="1">
      <c r="A4" s="734" t="s">
        <v>1134</v>
      </c>
      <c r="B4" s="734"/>
      <c r="C4" s="734"/>
      <c r="D4" s="734"/>
      <c r="E4" s="734"/>
    </row>
    <row r="5" spans="1:5" ht="28.5" customHeight="1" thickBot="1">
      <c r="A5" s="414" t="s">
        <v>982</v>
      </c>
      <c r="B5" s="414" t="s">
        <v>1135</v>
      </c>
      <c r="C5" s="414" t="s">
        <v>984</v>
      </c>
      <c r="D5" s="415" t="s">
        <v>994</v>
      </c>
      <c r="E5" s="415" t="s">
        <v>995</v>
      </c>
    </row>
    <row r="6" spans="1:5" s="240" customFormat="1" ht="15" customHeight="1" thickBot="1">
      <c r="A6" s="460" t="s">
        <v>996</v>
      </c>
      <c r="B6" s="461"/>
      <c r="C6" s="462"/>
      <c r="D6" s="463"/>
      <c r="E6" s="463"/>
    </row>
    <row r="7" spans="1:5" s="428" customFormat="1" ht="11.25" customHeight="1">
      <c r="A7" s="464" t="s">
        <v>997</v>
      </c>
      <c r="B7" s="465" t="s">
        <v>998</v>
      </c>
      <c r="C7" s="466" t="s">
        <v>580</v>
      </c>
      <c r="D7" s="467">
        <f>SUM(D8:D11)</f>
        <v>10938</v>
      </c>
      <c r="E7" s="468">
        <f>SUM(E8:E11)</f>
        <v>0</v>
      </c>
    </row>
    <row r="8" spans="1:5" ht="11.25" customHeight="1">
      <c r="A8" s="469" t="s">
        <v>999</v>
      </c>
      <c r="B8" s="470">
        <v>501</v>
      </c>
      <c r="C8" s="471" t="s">
        <v>583</v>
      </c>
      <c r="D8" s="589">
        <f>'tab 1.2.2'!D8+'tab 1.2.3'!D8</f>
        <v>8304</v>
      </c>
      <c r="E8" s="590">
        <f>'tab 1.2.2'!E8+'tab 1.2.3'!E8</f>
        <v>0</v>
      </c>
    </row>
    <row r="9" spans="1:5" ht="11.25" customHeight="1">
      <c r="A9" s="469" t="s">
        <v>1000</v>
      </c>
      <c r="B9" s="470">
        <v>502</v>
      </c>
      <c r="C9" s="471" t="s">
        <v>586</v>
      </c>
      <c r="D9" s="589">
        <f>'tab 1.2.2'!D9+'tab 1.2.3'!D9</f>
        <v>2634</v>
      </c>
      <c r="E9" s="590">
        <f>'tab 1.2.2'!E9+'tab 1.2.3'!E9</f>
        <v>0</v>
      </c>
    </row>
    <row r="10" spans="1:5" ht="11.25" customHeight="1">
      <c r="A10" s="469" t="s">
        <v>1001</v>
      </c>
      <c r="B10" s="470">
        <v>503</v>
      </c>
      <c r="C10" s="471" t="s">
        <v>589</v>
      </c>
      <c r="D10" s="589">
        <f>'tab 1.2.2'!D10+'tab 1.2.3'!D10</f>
        <v>0</v>
      </c>
      <c r="E10" s="590">
        <f>'tab 1.2.2'!E10+'tab 1.2.3'!E10</f>
        <v>0</v>
      </c>
    </row>
    <row r="11" spans="1:5" ht="11.25" customHeight="1">
      <c r="A11" s="469" t="s">
        <v>1002</v>
      </c>
      <c r="B11" s="470">
        <v>504</v>
      </c>
      <c r="C11" s="471" t="s">
        <v>592</v>
      </c>
      <c r="D11" s="589">
        <f>'tab 1.2.2'!D11+'tab 1.2.3'!D11</f>
        <v>0</v>
      </c>
      <c r="E11" s="590">
        <f>'tab 1.2.2'!E11+'tab 1.2.3'!E11</f>
        <v>0</v>
      </c>
    </row>
    <row r="12" spans="1:5" ht="11.25" customHeight="1">
      <c r="A12" s="469" t="s">
        <v>1003</v>
      </c>
      <c r="B12" s="470" t="s">
        <v>1004</v>
      </c>
      <c r="C12" s="471" t="s">
        <v>595</v>
      </c>
      <c r="D12" s="474">
        <f>SUM(D13:D16)</f>
        <v>24429</v>
      </c>
      <c r="E12" s="475">
        <f>SUM(E13:E16)</f>
        <v>68</v>
      </c>
    </row>
    <row r="13" spans="1:5" ht="11.25" customHeight="1">
      <c r="A13" s="469" t="s">
        <v>1005</v>
      </c>
      <c r="B13" s="470">
        <v>511</v>
      </c>
      <c r="C13" s="471" t="s">
        <v>598</v>
      </c>
      <c r="D13" s="589">
        <f>'tab 1.2.2'!D13+'tab 1.2.3'!D13</f>
        <v>2092</v>
      </c>
      <c r="E13" s="590">
        <f>'tab 1.2.2'!E13+'tab 1.2.3'!E13</f>
        <v>0</v>
      </c>
    </row>
    <row r="14" spans="1:5" ht="11.25" customHeight="1">
      <c r="A14" s="469" t="s">
        <v>1006</v>
      </c>
      <c r="B14" s="470">
        <v>512</v>
      </c>
      <c r="C14" s="471" t="s">
        <v>601</v>
      </c>
      <c r="D14" s="589">
        <f>'tab 1.2.2'!D14+'tab 1.2.3'!D14</f>
        <v>4114</v>
      </c>
      <c r="E14" s="590">
        <f>'tab 1.2.2'!E14+'tab 1.2.3'!E14</f>
        <v>0</v>
      </c>
    </row>
    <row r="15" spans="1:5" ht="11.25" customHeight="1">
      <c r="A15" s="469" t="s">
        <v>1007</v>
      </c>
      <c r="B15" s="470">
        <v>513</v>
      </c>
      <c r="C15" s="471" t="s">
        <v>604</v>
      </c>
      <c r="D15" s="589">
        <f>'tab 1.2.2'!D15+'tab 1.2.3'!D15</f>
        <v>228</v>
      </c>
      <c r="E15" s="590">
        <f>'tab 1.2.2'!E15+'tab 1.2.3'!E15</f>
        <v>0</v>
      </c>
    </row>
    <row r="16" spans="1:5" ht="11.25" customHeight="1">
      <c r="A16" s="469" t="s">
        <v>1008</v>
      </c>
      <c r="B16" s="470">
        <v>518</v>
      </c>
      <c r="C16" s="471" t="s">
        <v>607</v>
      </c>
      <c r="D16" s="589">
        <f>'tab 1.2.2'!D16+'tab 1.2.3'!D16</f>
        <v>17995</v>
      </c>
      <c r="E16" s="590">
        <f>'tab 1.2.2'!E16+'tab 1.2.3'!E16</f>
        <v>68</v>
      </c>
    </row>
    <row r="17" spans="1:5" ht="11.25" customHeight="1">
      <c r="A17" s="469" t="s">
        <v>1009</v>
      </c>
      <c r="B17" s="470" t="s">
        <v>1010</v>
      </c>
      <c r="C17" s="471" t="s">
        <v>610</v>
      </c>
      <c r="D17" s="474">
        <f>SUM(D18:D22)</f>
        <v>137505</v>
      </c>
      <c r="E17" s="475">
        <f>SUM(E18:E22)</f>
        <v>1180</v>
      </c>
    </row>
    <row r="18" spans="1:5" ht="11.25" customHeight="1">
      <c r="A18" s="469" t="s">
        <v>1011</v>
      </c>
      <c r="B18" s="470">
        <v>521</v>
      </c>
      <c r="C18" s="471" t="s">
        <v>613</v>
      </c>
      <c r="D18" s="589">
        <f>'tab 1.2.2'!D18+'tab 1.2.3'!D18</f>
        <v>104146</v>
      </c>
      <c r="E18" s="590">
        <f>'tab 1.2.2'!E18+'tab 1.2.3'!E18</f>
        <v>930</v>
      </c>
    </row>
    <row r="19" spans="1:5" ht="11.25" customHeight="1">
      <c r="A19" s="469" t="s">
        <v>1012</v>
      </c>
      <c r="B19" s="470">
        <v>524</v>
      </c>
      <c r="C19" s="471" t="s">
        <v>616</v>
      </c>
      <c r="D19" s="589">
        <f>'tab 1.2.2'!D19+'tab 1.2.3'!D19</f>
        <v>31922</v>
      </c>
      <c r="E19" s="590">
        <f>'tab 1.2.2'!E19+'tab 1.2.3'!E19</f>
        <v>250</v>
      </c>
    </row>
    <row r="20" spans="1:5" ht="11.25" customHeight="1">
      <c r="A20" s="469" t="s">
        <v>1013</v>
      </c>
      <c r="B20" s="470">
        <v>525</v>
      </c>
      <c r="C20" s="471" t="s">
        <v>619</v>
      </c>
      <c r="D20" s="589">
        <f>'tab 1.2.2'!D20+'tab 1.2.3'!D20</f>
        <v>0</v>
      </c>
      <c r="E20" s="590">
        <f>'tab 1.2.2'!E20+'tab 1.2.3'!E20</f>
        <v>0</v>
      </c>
    </row>
    <row r="21" spans="1:5" ht="11.25" customHeight="1">
      <c r="A21" s="469" t="s">
        <v>1014</v>
      </c>
      <c r="B21" s="470">
        <v>527</v>
      </c>
      <c r="C21" s="471" t="s">
        <v>622</v>
      </c>
      <c r="D21" s="589">
        <f>'tab 1.2.2'!D21+'tab 1.2.3'!D21</f>
        <v>545</v>
      </c>
      <c r="E21" s="590">
        <f>'tab 1.2.2'!E21+'tab 1.2.3'!E21</f>
        <v>0</v>
      </c>
    </row>
    <row r="22" spans="1:5" ht="11.25" customHeight="1">
      <c r="A22" s="469" t="s">
        <v>1015</v>
      </c>
      <c r="B22" s="470">
        <v>528</v>
      </c>
      <c r="C22" s="471" t="s">
        <v>625</v>
      </c>
      <c r="D22" s="589">
        <f>'tab 1.2.2'!D22+'tab 1.2.3'!D22</f>
        <v>892</v>
      </c>
      <c r="E22" s="590">
        <f>'tab 1.2.2'!E22+'tab 1.2.3'!E22</f>
        <v>0</v>
      </c>
    </row>
    <row r="23" spans="1:5" ht="11.25" customHeight="1">
      <c r="A23" s="469" t="s">
        <v>1016</v>
      </c>
      <c r="B23" s="470" t="s">
        <v>1017</v>
      </c>
      <c r="C23" s="471" t="s">
        <v>628</v>
      </c>
      <c r="D23" s="474">
        <f>SUM(D24:D26)</f>
        <v>1</v>
      </c>
      <c r="E23" s="475">
        <f>SUM(E24:E26)</f>
        <v>0</v>
      </c>
    </row>
    <row r="24" spans="1:5" ht="11.25" customHeight="1">
      <c r="A24" s="469" t="s">
        <v>1018</v>
      </c>
      <c r="B24" s="470">
        <v>531</v>
      </c>
      <c r="C24" s="471" t="s">
        <v>631</v>
      </c>
      <c r="D24" s="589">
        <f>'tab 1.2.2'!D24+'tab 1.2.3'!D24</f>
        <v>1</v>
      </c>
      <c r="E24" s="590">
        <f>'tab 1.2.2'!E24+'tab 1.2.3'!E24</f>
        <v>0</v>
      </c>
    </row>
    <row r="25" spans="1:5" ht="11.25" customHeight="1">
      <c r="A25" s="469" t="s">
        <v>1019</v>
      </c>
      <c r="B25" s="470">
        <v>532</v>
      </c>
      <c r="C25" s="471" t="s">
        <v>634</v>
      </c>
      <c r="D25" s="589">
        <f>'tab 1.2.2'!D25+'tab 1.2.3'!D25</f>
        <v>0</v>
      </c>
      <c r="E25" s="590">
        <f>'tab 1.2.2'!E25+'tab 1.2.3'!E25</f>
        <v>0</v>
      </c>
    </row>
    <row r="26" spans="1:5" ht="11.25" customHeight="1">
      <c r="A26" s="469" t="s">
        <v>1020</v>
      </c>
      <c r="B26" s="470">
        <v>538</v>
      </c>
      <c r="C26" s="471" t="s">
        <v>637</v>
      </c>
      <c r="D26" s="589">
        <f>'tab 1.2.2'!D26+'tab 1.2.3'!D26</f>
        <v>0</v>
      </c>
      <c r="E26" s="590">
        <f>'tab 1.2.2'!E26+'tab 1.2.3'!E26</f>
        <v>0</v>
      </c>
    </row>
    <row r="27" spans="1:5" ht="11.25" customHeight="1">
      <c r="A27" s="469" t="s">
        <v>1021</v>
      </c>
      <c r="B27" s="470" t="s">
        <v>1022</v>
      </c>
      <c r="C27" s="471" t="s">
        <v>640</v>
      </c>
      <c r="D27" s="474">
        <f>SUM(D28:D35)</f>
        <v>40080</v>
      </c>
      <c r="E27" s="475">
        <f>SUM(E28:E35)</f>
        <v>110</v>
      </c>
    </row>
    <row r="28" spans="1:5" ht="11.25" customHeight="1">
      <c r="A28" s="469" t="s">
        <v>1023</v>
      </c>
      <c r="B28" s="470">
        <v>541</v>
      </c>
      <c r="C28" s="471" t="s">
        <v>643</v>
      </c>
      <c r="D28" s="589">
        <f>'tab 1.2.2'!D28+'tab 1.2.3'!D28</f>
        <v>0</v>
      </c>
      <c r="E28" s="590">
        <f>'tab 1.2.2'!E28+'tab 1.2.3'!E28</f>
        <v>0</v>
      </c>
    </row>
    <row r="29" spans="1:5" ht="11.25" customHeight="1">
      <c r="A29" s="469" t="s">
        <v>1024</v>
      </c>
      <c r="B29" s="470">
        <v>542</v>
      </c>
      <c r="C29" s="471" t="s">
        <v>646</v>
      </c>
      <c r="D29" s="589">
        <f>'tab 1.2.2'!D29+'tab 1.2.3'!D29</f>
        <v>0</v>
      </c>
      <c r="E29" s="590">
        <f>'tab 1.2.2'!E29+'tab 1.2.3'!E29</f>
        <v>0</v>
      </c>
    </row>
    <row r="30" spans="1:5" ht="11.25" customHeight="1">
      <c r="A30" s="469" t="s">
        <v>1025</v>
      </c>
      <c r="B30" s="470">
        <v>543</v>
      </c>
      <c r="C30" s="471" t="s">
        <v>649</v>
      </c>
      <c r="D30" s="589">
        <f>'tab 1.2.2'!D30+'tab 1.2.3'!D30</f>
        <v>0</v>
      </c>
      <c r="E30" s="590">
        <f>'tab 1.2.2'!E30+'tab 1.2.3'!E30</f>
        <v>0</v>
      </c>
    </row>
    <row r="31" spans="1:5" ht="11.25" customHeight="1">
      <c r="A31" s="469" t="s">
        <v>1026</v>
      </c>
      <c r="B31" s="470">
        <v>544</v>
      </c>
      <c r="C31" s="471" t="s">
        <v>652</v>
      </c>
      <c r="D31" s="589">
        <f>'tab 1.2.2'!D31+'tab 1.2.3'!D31</f>
        <v>0</v>
      </c>
      <c r="E31" s="590">
        <f>'tab 1.2.2'!E31+'tab 1.2.3'!E31</f>
        <v>0</v>
      </c>
    </row>
    <row r="32" spans="1:5" ht="11.25" customHeight="1">
      <c r="A32" s="469" t="s">
        <v>1027</v>
      </c>
      <c r="B32" s="470">
        <v>545</v>
      </c>
      <c r="C32" s="471" t="s">
        <v>655</v>
      </c>
      <c r="D32" s="589">
        <f>'tab 1.2.2'!D32+'tab 1.2.3'!D32</f>
        <v>186</v>
      </c>
      <c r="E32" s="590">
        <f>'tab 1.2.2'!E32+'tab 1.2.3'!E32</f>
        <v>0</v>
      </c>
    </row>
    <row r="33" spans="1:5" ht="11.25" customHeight="1">
      <c r="A33" s="469" t="s">
        <v>1028</v>
      </c>
      <c r="B33" s="470">
        <v>546</v>
      </c>
      <c r="C33" s="471" t="s">
        <v>658</v>
      </c>
      <c r="D33" s="589">
        <f>'tab 1.2.2'!D33+'tab 1.2.3'!D33</f>
        <v>0</v>
      </c>
      <c r="E33" s="590">
        <f>'tab 1.2.2'!E33+'tab 1.2.3'!E33</f>
        <v>0</v>
      </c>
    </row>
    <row r="34" spans="1:5" ht="11.25" customHeight="1">
      <c r="A34" s="469" t="s">
        <v>1029</v>
      </c>
      <c r="B34" s="470">
        <v>548</v>
      </c>
      <c r="C34" s="471" t="s">
        <v>660</v>
      </c>
      <c r="D34" s="589">
        <f>'tab 1.2.2'!D34+'tab 1.2.3'!D34</f>
        <v>6</v>
      </c>
      <c r="E34" s="590">
        <f>'tab 1.2.2'!E34+'tab 1.2.3'!E34</f>
        <v>0</v>
      </c>
    </row>
    <row r="35" spans="1:5" ht="11.25" customHeight="1">
      <c r="A35" s="469" t="s">
        <v>1030</v>
      </c>
      <c r="B35" s="470">
        <v>549</v>
      </c>
      <c r="C35" s="471" t="s">
        <v>663</v>
      </c>
      <c r="D35" s="589">
        <f>'tab 1.2.2'!D35+'tab 1.2.3'!D35</f>
        <v>39888</v>
      </c>
      <c r="E35" s="590">
        <f>'tab 1.2.2'!E35+'tab 1.2.3'!E35</f>
        <v>110</v>
      </c>
    </row>
    <row r="36" spans="1:5" ht="11.25" customHeight="1">
      <c r="A36" s="469" t="s">
        <v>1031</v>
      </c>
      <c r="B36" s="470" t="s">
        <v>1032</v>
      </c>
      <c r="C36" s="471" t="s">
        <v>666</v>
      </c>
      <c r="D36" s="474">
        <f>SUM(D37:D42)</f>
        <v>9311</v>
      </c>
      <c r="E36" s="475">
        <f>SUM(E37:E42)</f>
        <v>0</v>
      </c>
    </row>
    <row r="37" spans="1:5" ht="11.25" customHeight="1">
      <c r="A37" s="469" t="s">
        <v>1033</v>
      </c>
      <c r="B37" s="470">
        <v>551</v>
      </c>
      <c r="C37" s="471" t="s">
        <v>669</v>
      </c>
      <c r="D37" s="589">
        <f>'tab 1.2.2'!D37+'tab 1.2.3'!D37</f>
        <v>9311</v>
      </c>
      <c r="E37" s="590">
        <f>'tab 1.2.2'!E37+'tab 1.2.3'!E37</f>
        <v>0</v>
      </c>
    </row>
    <row r="38" spans="1:5" ht="11.25" customHeight="1">
      <c r="A38" s="469" t="s">
        <v>1034</v>
      </c>
      <c r="B38" s="470">
        <v>552</v>
      </c>
      <c r="C38" s="471" t="s">
        <v>672</v>
      </c>
      <c r="D38" s="589">
        <f>'tab 1.2.2'!D38+'tab 1.2.3'!D38</f>
        <v>0</v>
      </c>
      <c r="E38" s="590">
        <f>'tab 1.2.2'!E38+'tab 1.2.3'!E38</f>
        <v>0</v>
      </c>
    </row>
    <row r="39" spans="1:5" ht="11.25" customHeight="1">
      <c r="A39" s="469" t="s">
        <v>1035</v>
      </c>
      <c r="B39" s="470">
        <v>553</v>
      </c>
      <c r="C39" s="471" t="s">
        <v>677</v>
      </c>
      <c r="D39" s="589">
        <f>'tab 1.2.2'!D39+'tab 1.2.3'!D39</f>
        <v>0</v>
      </c>
      <c r="E39" s="590">
        <f>'tab 1.2.2'!E39+'tab 1.2.3'!E39</f>
        <v>0</v>
      </c>
    </row>
    <row r="40" spans="1:5" ht="11.25" customHeight="1">
      <c r="A40" s="469" t="s">
        <v>1036</v>
      </c>
      <c r="B40" s="470">
        <v>554</v>
      </c>
      <c r="C40" s="471" t="s">
        <v>680</v>
      </c>
      <c r="D40" s="589">
        <f>'tab 1.2.2'!D40+'tab 1.2.3'!D40</f>
        <v>0</v>
      </c>
      <c r="E40" s="590">
        <f>'tab 1.2.2'!E40+'tab 1.2.3'!E40</f>
        <v>0</v>
      </c>
    </row>
    <row r="41" spans="1:5" ht="11.25" customHeight="1">
      <c r="A41" s="469" t="s">
        <v>1037</v>
      </c>
      <c r="B41" s="470">
        <v>556</v>
      </c>
      <c r="C41" s="471" t="s">
        <v>683</v>
      </c>
      <c r="D41" s="589">
        <f>'tab 1.2.2'!D41+'tab 1.2.3'!D41</f>
        <v>0</v>
      </c>
      <c r="E41" s="590">
        <f>'tab 1.2.2'!E41+'tab 1.2.3'!E41</f>
        <v>0</v>
      </c>
    </row>
    <row r="42" spans="1:5" ht="11.25" customHeight="1">
      <c r="A42" s="469" t="s">
        <v>1038</v>
      </c>
      <c r="B42" s="470">
        <v>559</v>
      </c>
      <c r="C42" s="471" t="s">
        <v>686</v>
      </c>
      <c r="D42" s="589">
        <f>'tab 1.2.2'!D42+'tab 1.2.3'!D42</f>
        <v>0</v>
      </c>
      <c r="E42" s="590">
        <f>'tab 1.2.2'!E42+'tab 1.2.3'!E42</f>
        <v>0</v>
      </c>
    </row>
    <row r="43" spans="1:5" ht="11.25" customHeight="1">
      <c r="A43" s="469" t="s">
        <v>1039</v>
      </c>
      <c r="B43" s="470" t="s">
        <v>1040</v>
      </c>
      <c r="C43" s="471" t="s">
        <v>689</v>
      </c>
      <c r="D43" s="474">
        <f>SUM(D44:D45)</f>
        <v>0</v>
      </c>
      <c r="E43" s="475">
        <f>SUM(E44:E45)</f>
        <v>0</v>
      </c>
    </row>
    <row r="44" spans="1:5" ht="11.25" customHeight="1">
      <c r="A44" s="469" t="s">
        <v>1041</v>
      </c>
      <c r="B44" s="470">
        <v>581</v>
      </c>
      <c r="C44" s="471" t="s">
        <v>692</v>
      </c>
      <c r="D44" s="589">
        <f>'tab 1.2.2'!D44+'tab 1.2.3'!D44</f>
        <v>0</v>
      </c>
      <c r="E44" s="590">
        <f>'tab 1.2.2'!E44+'tab 1.2.3'!E44</f>
        <v>0</v>
      </c>
    </row>
    <row r="45" spans="1:5" ht="11.25" customHeight="1">
      <c r="A45" s="469" t="s">
        <v>1061</v>
      </c>
      <c r="B45" s="470">
        <v>582</v>
      </c>
      <c r="C45" s="471" t="s">
        <v>695</v>
      </c>
      <c r="D45" s="591">
        <f>'tab 1.2.2'!D45+'tab 1.2.3'!D45</f>
        <v>0</v>
      </c>
      <c r="E45" s="592">
        <f>'tab 1.2.2'!E45+'tab 1.2.3'!E45</f>
        <v>0</v>
      </c>
    </row>
    <row r="46" spans="1:5" ht="11.25" customHeight="1">
      <c r="A46" s="469" t="s">
        <v>1062</v>
      </c>
      <c r="B46" s="470" t="s">
        <v>1063</v>
      </c>
      <c r="C46" s="478" t="s">
        <v>698</v>
      </c>
      <c r="D46" s="474">
        <f>D47</f>
        <v>0</v>
      </c>
      <c r="E46" s="475">
        <f>E47</f>
        <v>0</v>
      </c>
    </row>
    <row r="47" spans="1:5" ht="11.25" customHeight="1">
      <c r="A47" s="469" t="s">
        <v>1064</v>
      </c>
      <c r="B47" s="470">
        <v>595</v>
      </c>
      <c r="C47" s="471" t="s">
        <v>701</v>
      </c>
      <c r="D47" s="593">
        <f>'tab 1.2.2'!D47+'tab 1.2.3'!D47</f>
        <v>0</v>
      </c>
      <c r="E47" s="594">
        <f>'tab 1.2.2'!E47+'tab 1.2.3'!E47</f>
        <v>0</v>
      </c>
    </row>
    <row r="48" spans="1:5" ht="21">
      <c r="A48" s="469" t="s">
        <v>1065</v>
      </c>
      <c r="B48" s="481" t="s">
        <v>1066</v>
      </c>
      <c r="C48" s="471" t="s">
        <v>704</v>
      </c>
      <c r="D48" s="482">
        <f>D7+D12+D17+D23+D27+D36+D43+D46</f>
        <v>222264</v>
      </c>
      <c r="E48" s="483">
        <f>E7+E12+E17+E23+E27+E36+E43+E46</f>
        <v>1358</v>
      </c>
    </row>
    <row r="49" spans="1:5" ht="11.25" customHeight="1">
      <c r="A49" s="469" t="s">
        <v>1067</v>
      </c>
      <c r="B49" s="470">
        <v>799</v>
      </c>
      <c r="C49" s="471" t="s">
        <v>1068</v>
      </c>
      <c r="D49" s="589">
        <f>'tab 1.2.2'!D49+'tab 1.2.3'!D49</f>
        <v>9031</v>
      </c>
      <c r="E49" s="590">
        <f>'tab 1.2.2'!E49+'tab 1.2.3'!E49</f>
        <v>0</v>
      </c>
    </row>
    <row r="50" spans="1:5" ht="21.75" customHeight="1" thickBot="1">
      <c r="A50" s="484" t="s">
        <v>1069</v>
      </c>
      <c r="B50" s="485" t="s">
        <v>1070</v>
      </c>
      <c r="C50" s="486" t="s">
        <v>1071</v>
      </c>
      <c r="D50" s="487">
        <f>D48+D49</f>
        <v>231295</v>
      </c>
      <c r="E50" s="488">
        <f>E48+E49</f>
        <v>1358</v>
      </c>
    </row>
    <row r="51" spans="1:5" ht="15" customHeight="1">
      <c r="A51" s="489" t="s">
        <v>1072</v>
      </c>
      <c r="B51" s="490"/>
      <c r="C51" s="466" t="s">
        <v>836</v>
      </c>
      <c r="D51" s="491"/>
      <c r="E51" s="492"/>
    </row>
    <row r="52" spans="1:5" ht="11.25" customHeight="1">
      <c r="A52" s="469" t="s">
        <v>1073</v>
      </c>
      <c r="B52" s="493" t="s">
        <v>1074</v>
      </c>
      <c r="C52" s="471" t="s">
        <v>707</v>
      </c>
      <c r="D52" s="474">
        <f>SUM(D53:D55)</f>
        <v>19081</v>
      </c>
      <c r="E52" s="475">
        <f>SUM(E53:E55)</f>
        <v>1518</v>
      </c>
    </row>
    <row r="53" spans="1:5" ht="11.25" customHeight="1">
      <c r="A53" s="469" t="s">
        <v>1075</v>
      </c>
      <c r="B53" s="493">
        <v>601</v>
      </c>
      <c r="C53" s="471" t="s">
        <v>710</v>
      </c>
      <c r="D53" s="589">
        <f>'tab 1.2.2'!D53+'tab 1.2.3'!D53</f>
        <v>0</v>
      </c>
      <c r="E53" s="590">
        <f>'tab 1.2.2'!E53+'tab 1.2.3'!E53</f>
        <v>0</v>
      </c>
    </row>
    <row r="54" spans="1:5" ht="11.25" customHeight="1">
      <c r="A54" s="469" t="s">
        <v>1076</v>
      </c>
      <c r="B54" s="493">
        <v>602</v>
      </c>
      <c r="C54" s="471" t="s">
        <v>713</v>
      </c>
      <c r="D54" s="589">
        <f>'tab 1.2.2'!D54+'tab 1.2.3'!D54</f>
        <v>19081</v>
      </c>
      <c r="E54" s="590">
        <f>'tab 1.2.2'!E54+'tab 1.2.3'!E54</f>
        <v>1518</v>
      </c>
    </row>
    <row r="55" spans="1:5" ht="11.25" customHeight="1">
      <c r="A55" s="469" t="s">
        <v>1077</v>
      </c>
      <c r="B55" s="493">
        <v>604</v>
      </c>
      <c r="C55" s="471" t="s">
        <v>716</v>
      </c>
      <c r="D55" s="589">
        <f>'tab 1.2.2'!D55+'tab 1.2.3'!D55</f>
        <v>0</v>
      </c>
      <c r="E55" s="590">
        <f>'tab 1.2.2'!E55+'tab 1.2.3'!E55</f>
        <v>0</v>
      </c>
    </row>
    <row r="56" spans="1:5" ht="11.25" customHeight="1">
      <c r="A56" s="469" t="s">
        <v>1078</v>
      </c>
      <c r="B56" s="493" t="s">
        <v>1079</v>
      </c>
      <c r="C56" s="471" t="s">
        <v>719</v>
      </c>
      <c r="D56" s="474">
        <f>SUM(D57:D60)</f>
        <v>0</v>
      </c>
      <c r="E56" s="475">
        <f>SUM(E57:E60)</f>
        <v>0</v>
      </c>
    </row>
    <row r="57" spans="1:5" ht="11.25" customHeight="1">
      <c r="A57" s="469" t="s">
        <v>1080</v>
      </c>
      <c r="B57" s="493">
        <v>611</v>
      </c>
      <c r="C57" s="471" t="s">
        <v>722</v>
      </c>
      <c r="D57" s="589">
        <f>'tab 1.2.2'!D57+'tab 1.2.3'!D57</f>
        <v>0</v>
      </c>
      <c r="E57" s="590">
        <f>'tab 1.2.2'!E57+'tab 1.2.3'!E57</f>
        <v>0</v>
      </c>
    </row>
    <row r="58" spans="1:5" ht="11.25" customHeight="1">
      <c r="A58" s="469" t="s">
        <v>1081</v>
      </c>
      <c r="B58" s="493">
        <v>612</v>
      </c>
      <c r="C58" s="471" t="s">
        <v>725</v>
      </c>
      <c r="D58" s="589">
        <f>'tab 1.2.2'!D58+'tab 1.2.3'!D58</f>
        <v>0</v>
      </c>
      <c r="E58" s="590">
        <f>'tab 1.2.2'!E58+'tab 1.2.3'!E58</f>
        <v>0</v>
      </c>
    </row>
    <row r="59" spans="1:5" ht="11.25" customHeight="1">
      <c r="A59" s="469" t="s">
        <v>1082</v>
      </c>
      <c r="B59" s="493">
        <v>613</v>
      </c>
      <c r="C59" s="471" t="s">
        <v>728</v>
      </c>
      <c r="D59" s="589">
        <f>'tab 1.2.2'!D59+'tab 1.2.3'!D59</f>
        <v>0</v>
      </c>
      <c r="E59" s="590">
        <f>'tab 1.2.2'!E59+'tab 1.2.3'!E59</f>
        <v>0</v>
      </c>
    </row>
    <row r="60" spans="1:5" ht="11.25" customHeight="1">
      <c r="A60" s="469" t="s">
        <v>1083</v>
      </c>
      <c r="B60" s="493">
        <v>614</v>
      </c>
      <c r="C60" s="471" t="s">
        <v>731</v>
      </c>
      <c r="D60" s="589">
        <f>'tab 1.2.2'!D60+'tab 1.2.3'!D60</f>
        <v>0</v>
      </c>
      <c r="E60" s="590">
        <f>'tab 1.2.2'!E60+'tab 1.2.3'!E60</f>
        <v>0</v>
      </c>
    </row>
    <row r="61" spans="1:5" ht="11.25" customHeight="1">
      <c r="A61" s="469" t="s">
        <v>1084</v>
      </c>
      <c r="B61" s="493" t="s">
        <v>1085</v>
      </c>
      <c r="C61" s="471" t="s">
        <v>734</v>
      </c>
      <c r="D61" s="474">
        <f>SUM(D62:D65)</f>
        <v>0</v>
      </c>
      <c r="E61" s="475">
        <f>SUM(E62:E65)</f>
        <v>0</v>
      </c>
    </row>
    <row r="62" spans="1:5" ht="11.25" customHeight="1">
      <c r="A62" s="469" t="s">
        <v>1086</v>
      </c>
      <c r="B62" s="493">
        <v>621</v>
      </c>
      <c r="C62" s="471" t="s">
        <v>737</v>
      </c>
      <c r="D62" s="589">
        <f>'tab 1.2.2'!D62+'tab 1.2.3'!D62</f>
        <v>0</v>
      </c>
      <c r="E62" s="590">
        <f>'tab 1.2.2'!E62+'tab 1.2.3'!E62</f>
        <v>0</v>
      </c>
    </row>
    <row r="63" spans="1:5" ht="11.25" customHeight="1">
      <c r="A63" s="469" t="s">
        <v>1087</v>
      </c>
      <c r="B63" s="493">
        <v>622</v>
      </c>
      <c r="C63" s="471" t="s">
        <v>740</v>
      </c>
      <c r="D63" s="589">
        <f>'tab 1.2.2'!D63+'tab 1.2.3'!D63</f>
        <v>0</v>
      </c>
      <c r="E63" s="590">
        <f>'tab 1.2.2'!E63+'tab 1.2.3'!E63</f>
        <v>0</v>
      </c>
    </row>
    <row r="64" spans="1:5" ht="11.25" customHeight="1">
      <c r="A64" s="469" t="s">
        <v>1088</v>
      </c>
      <c r="B64" s="493">
        <v>623</v>
      </c>
      <c r="C64" s="471" t="s">
        <v>743</v>
      </c>
      <c r="D64" s="589">
        <f>'tab 1.2.2'!D64+'tab 1.2.3'!D64</f>
        <v>0</v>
      </c>
      <c r="E64" s="590">
        <f>'tab 1.2.2'!E64+'tab 1.2.3'!E64</f>
        <v>0</v>
      </c>
    </row>
    <row r="65" spans="1:5" ht="11.25" customHeight="1">
      <c r="A65" s="469" t="s">
        <v>1089</v>
      </c>
      <c r="B65" s="493">
        <v>624</v>
      </c>
      <c r="C65" s="471" t="s">
        <v>745</v>
      </c>
      <c r="D65" s="589">
        <f>'tab 1.2.2'!D65+'tab 1.2.3'!D65</f>
        <v>0</v>
      </c>
      <c r="E65" s="590">
        <f>'tab 1.2.2'!E65+'tab 1.2.3'!E65</f>
        <v>0</v>
      </c>
    </row>
    <row r="66" spans="1:5" ht="11.25" customHeight="1">
      <c r="A66" s="469" t="s">
        <v>1090</v>
      </c>
      <c r="B66" s="493" t="s">
        <v>1091</v>
      </c>
      <c r="C66" s="471" t="s">
        <v>748</v>
      </c>
      <c r="D66" s="474">
        <f>SUM(D67:D73)</f>
        <v>28585</v>
      </c>
      <c r="E66" s="475">
        <f>SUM(E67:E73)</f>
        <v>241</v>
      </c>
    </row>
    <row r="67" spans="1:5" ht="11.25" customHeight="1">
      <c r="A67" s="469" t="s">
        <v>1092</v>
      </c>
      <c r="B67" s="493">
        <v>641</v>
      </c>
      <c r="C67" s="471" t="s">
        <v>751</v>
      </c>
      <c r="D67" s="589">
        <f>'tab 1.2.2'!D67+'tab 1.2.3'!D67</f>
        <v>0</v>
      </c>
      <c r="E67" s="590">
        <f>'tab 1.2.2'!E67+'tab 1.2.3'!E67</f>
        <v>0</v>
      </c>
    </row>
    <row r="68" spans="1:5" ht="11.25" customHeight="1">
      <c r="A68" s="469" t="s">
        <v>1093</v>
      </c>
      <c r="B68" s="493">
        <v>642</v>
      </c>
      <c r="C68" s="471" t="s">
        <v>758</v>
      </c>
      <c r="D68" s="589">
        <f>'tab 1.2.2'!D68+'tab 1.2.3'!D68</f>
        <v>0</v>
      </c>
      <c r="E68" s="590">
        <f>'tab 1.2.2'!E68+'tab 1.2.3'!E68</f>
        <v>0</v>
      </c>
    </row>
    <row r="69" spans="1:5" ht="11.25" customHeight="1">
      <c r="A69" s="469" t="s">
        <v>1094</v>
      </c>
      <c r="B69" s="493">
        <v>643</v>
      </c>
      <c r="C69" s="471" t="s">
        <v>761</v>
      </c>
      <c r="D69" s="589">
        <f>'tab 1.2.2'!D69+'tab 1.2.3'!D69</f>
        <v>0</v>
      </c>
      <c r="E69" s="590">
        <f>'tab 1.2.2'!E69+'tab 1.2.3'!E69</f>
        <v>0</v>
      </c>
    </row>
    <row r="70" spans="1:5" ht="11.25" customHeight="1">
      <c r="A70" s="469" t="s">
        <v>1095</v>
      </c>
      <c r="B70" s="493">
        <v>644</v>
      </c>
      <c r="C70" s="471" t="s">
        <v>764</v>
      </c>
      <c r="D70" s="589">
        <f>'tab 1.2.2'!D70+'tab 1.2.3'!D70</f>
        <v>284</v>
      </c>
      <c r="E70" s="590">
        <f>'tab 1.2.2'!E70+'tab 1.2.3'!E70</f>
        <v>0</v>
      </c>
    </row>
    <row r="71" spans="1:5" ht="11.25" customHeight="1">
      <c r="A71" s="469" t="s">
        <v>1096</v>
      </c>
      <c r="B71" s="493">
        <v>645</v>
      </c>
      <c r="C71" s="471" t="s">
        <v>767</v>
      </c>
      <c r="D71" s="589">
        <f>'tab 1.2.2'!D71+'tab 1.2.3'!D71</f>
        <v>6</v>
      </c>
      <c r="E71" s="590">
        <f>'tab 1.2.2'!E71+'tab 1.2.3'!E71</f>
        <v>0</v>
      </c>
    </row>
    <row r="72" spans="1:5" ht="11.25" customHeight="1">
      <c r="A72" s="469" t="s">
        <v>1097</v>
      </c>
      <c r="B72" s="493">
        <v>648</v>
      </c>
      <c r="C72" s="471" t="s">
        <v>770</v>
      </c>
      <c r="D72" s="589">
        <f>'tab 1.2.2'!D72+'tab 1.2.3'!D72</f>
        <v>8950</v>
      </c>
      <c r="E72" s="590">
        <f>'tab 1.2.2'!E72+'tab 1.2.3'!E72</f>
        <v>0</v>
      </c>
    </row>
    <row r="73" spans="1:5" ht="11.25" customHeight="1">
      <c r="A73" s="469" t="s">
        <v>1098</v>
      </c>
      <c r="B73" s="493">
        <v>649</v>
      </c>
      <c r="C73" s="471" t="s">
        <v>773</v>
      </c>
      <c r="D73" s="589">
        <f>'tab 1.2.2'!D73+'tab 1.2.3'!D73</f>
        <v>19345</v>
      </c>
      <c r="E73" s="590">
        <f>'tab 1.2.2'!E73+'tab 1.2.3'!E73</f>
        <v>241</v>
      </c>
    </row>
    <row r="74" spans="1:5" ht="11.25" customHeight="1">
      <c r="A74" s="469" t="s">
        <v>1099</v>
      </c>
      <c r="B74" s="493" t="s">
        <v>1100</v>
      </c>
      <c r="C74" s="471" t="s">
        <v>776</v>
      </c>
      <c r="D74" s="474">
        <f>SUM(D75:D81)</f>
        <v>0</v>
      </c>
      <c r="E74" s="475">
        <f>SUM(E75:E81)</f>
        <v>0</v>
      </c>
    </row>
    <row r="75" spans="1:5" ht="11.25" customHeight="1">
      <c r="A75" s="469" t="s">
        <v>1101</v>
      </c>
      <c r="B75" s="493">
        <v>652</v>
      </c>
      <c r="C75" s="471" t="s">
        <v>779</v>
      </c>
      <c r="D75" s="589">
        <f>'tab 1.2.2'!D75+'tab 1.2.3'!D75</f>
        <v>0</v>
      </c>
      <c r="E75" s="590">
        <f>'tab 1.2.2'!E75+'tab 1.2.3'!E75</f>
        <v>0</v>
      </c>
    </row>
    <row r="76" spans="1:5" ht="11.25" customHeight="1">
      <c r="A76" s="469" t="s">
        <v>1102</v>
      </c>
      <c r="B76" s="493">
        <v>653</v>
      </c>
      <c r="C76" s="471" t="s">
        <v>781</v>
      </c>
      <c r="D76" s="589">
        <f>'tab 1.2.2'!D76+'tab 1.2.3'!D76</f>
        <v>0</v>
      </c>
      <c r="E76" s="590">
        <f>'tab 1.2.2'!E76+'tab 1.2.3'!E76</f>
        <v>0</v>
      </c>
    </row>
    <row r="77" spans="1:5" ht="11.25" customHeight="1">
      <c r="A77" s="469" t="s">
        <v>1103</v>
      </c>
      <c r="B77" s="493">
        <v>654</v>
      </c>
      <c r="C77" s="471" t="s">
        <v>784</v>
      </c>
      <c r="D77" s="589">
        <f>'tab 1.2.2'!D77+'tab 1.2.3'!D77</f>
        <v>0</v>
      </c>
      <c r="E77" s="590">
        <f>'tab 1.2.2'!E77+'tab 1.2.3'!E77</f>
        <v>0</v>
      </c>
    </row>
    <row r="78" spans="1:5" ht="11.25" customHeight="1">
      <c r="A78" s="469" t="s">
        <v>1104</v>
      </c>
      <c r="B78" s="493">
        <v>655</v>
      </c>
      <c r="C78" s="471" t="s">
        <v>787</v>
      </c>
      <c r="D78" s="589">
        <f>'tab 1.2.2'!D78+'tab 1.2.3'!D78</f>
        <v>0</v>
      </c>
      <c r="E78" s="590">
        <f>'tab 1.2.2'!E78+'tab 1.2.3'!E78</f>
        <v>0</v>
      </c>
    </row>
    <row r="79" spans="1:5" ht="11.25" customHeight="1">
      <c r="A79" s="469" t="s">
        <v>1105</v>
      </c>
      <c r="B79" s="493">
        <v>656</v>
      </c>
      <c r="C79" s="471" t="s">
        <v>790</v>
      </c>
      <c r="D79" s="589">
        <f>'tab 1.2.2'!D79+'tab 1.2.3'!D79</f>
        <v>0</v>
      </c>
      <c r="E79" s="590">
        <f>'tab 1.2.2'!E79+'tab 1.2.3'!E79</f>
        <v>0</v>
      </c>
    </row>
    <row r="80" spans="1:5" ht="11.25" customHeight="1">
      <c r="A80" s="469" t="s">
        <v>1106</v>
      </c>
      <c r="B80" s="493">
        <v>657</v>
      </c>
      <c r="C80" s="471" t="s">
        <v>792</v>
      </c>
      <c r="D80" s="589">
        <f>'tab 1.2.2'!D80+'tab 1.2.3'!D80</f>
        <v>0</v>
      </c>
      <c r="E80" s="590">
        <f>'tab 1.2.2'!E80+'tab 1.2.3'!E80</f>
        <v>0</v>
      </c>
    </row>
    <row r="81" spans="1:5" ht="11.25" customHeight="1">
      <c r="A81" s="469" t="s">
        <v>1107</v>
      </c>
      <c r="B81" s="493">
        <v>659</v>
      </c>
      <c r="C81" s="471" t="s">
        <v>795</v>
      </c>
      <c r="D81" s="589">
        <f>'tab 1.2.2'!D81+'tab 1.2.3'!D81</f>
        <v>0</v>
      </c>
      <c r="E81" s="590">
        <f>'tab 1.2.2'!E81+'tab 1.2.3'!E81</f>
        <v>0</v>
      </c>
    </row>
    <row r="82" spans="1:5" ht="11.25" customHeight="1">
      <c r="A82" s="469" t="s">
        <v>1108</v>
      </c>
      <c r="B82" s="493" t="s">
        <v>1109</v>
      </c>
      <c r="C82" s="471" t="s">
        <v>798</v>
      </c>
      <c r="D82" s="474">
        <f>SUM(D83:D85)</f>
        <v>0</v>
      </c>
      <c r="E82" s="475">
        <f>SUM(E83:E85)</f>
        <v>0</v>
      </c>
    </row>
    <row r="83" spans="1:5" ht="11.25" customHeight="1">
      <c r="A83" s="469" t="s">
        <v>1110</v>
      </c>
      <c r="B83" s="493">
        <v>681</v>
      </c>
      <c r="C83" s="471" t="s">
        <v>801</v>
      </c>
      <c r="D83" s="589">
        <f>'tab 1.2.2'!D83+'tab 1.2.3'!D83</f>
        <v>0</v>
      </c>
      <c r="E83" s="590">
        <f>'tab 1.2.2'!E83+'tab 1.2.3'!E83</f>
        <v>0</v>
      </c>
    </row>
    <row r="84" spans="1:5" ht="11.25" customHeight="1">
      <c r="A84" s="469" t="s">
        <v>1111</v>
      </c>
      <c r="B84" s="493">
        <v>682</v>
      </c>
      <c r="C84" s="471" t="s">
        <v>804</v>
      </c>
      <c r="D84" s="589">
        <f>'tab 1.2.2'!D84+'tab 1.2.3'!D84</f>
        <v>0</v>
      </c>
      <c r="E84" s="590">
        <f>'tab 1.2.2'!E84+'tab 1.2.3'!E84</f>
        <v>0</v>
      </c>
    </row>
    <row r="85" spans="1:5" ht="11.25" customHeight="1">
      <c r="A85" s="469" t="s">
        <v>1112</v>
      </c>
      <c r="B85" s="493">
        <v>684</v>
      </c>
      <c r="C85" s="471" t="s">
        <v>807</v>
      </c>
      <c r="D85" s="589">
        <f>'tab 1.2.2'!D85+'tab 1.2.3'!D85</f>
        <v>0</v>
      </c>
      <c r="E85" s="590">
        <f>'tab 1.2.2'!E85+'tab 1.2.3'!E85</f>
        <v>0</v>
      </c>
    </row>
    <row r="86" spans="1:5" ht="11.25" customHeight="1">
      <c r="A86" s="469" t="s">
        <v>1113</v>
      </c>
      <c r="B86" s="493" t="s">
        <v>1114</v>
      </c>
      <c r="C86" s="471" t="s">
        <v>810</v>
      </c>
      <c r="D86" s="474">
        <f>D87</f>
        <v>193260</v>
      </c>
      <c r="E86" s="475">
        <f>E87</f>
        <v>0</v>
      </c>
    </row>
    <row r="87" spans="1:5" ht="11.25" customHeight="1">
      <c r="A87" s="469" t="s">
        <v>1115</v>
      </c>
      <c r="B87" s="493">
        <v>691</v>
      </c>
      <c r="C87" s="471" t="s">
        <v>813</v>
      </c>
      <c r="D87" s="589">
        <f>'tab 1.2.2'!D87+'tab 1.2.3'!D87</f>
        <v>193260</v>
      </c>
      <c r="E87" s="590">
        <f>'tab 1.2.2'!E87+'tab 1.2.3'!E87</f>
        <v>0</v>
      </c>
    </row>
    <row r="88" spans="1:5" ht="21.75" customHeight="1">
      <c r="A88" s="469" t="s">
        <v>1116</v>
      </c>
      <c r="B88" s="494" t="s">
        <v>1117</v>
      </c>
      <c r="C88" s="471" t="s">
        <v>816</v>
      </c>
      <c r="D88" s="474">
        <f>D52+D56+D61+D66+D74+D82+D86</f>
        <v>240926</v>
      </c>
      <c r="E88" s="475">
        <f>E52+E56+E61+E66+E74+E82+E86</f>
        <v>1759</v>
      </c>
    </row>
    <row r="89" spans="1:5" ht="11.25" customHeight="1">
      <c r="A89" s="469" t="s">
        <v>1118</v>
      </c>
      <c r="B89" s="493">
        <v>899</v>
      </c>
      <c r="C89" s="471" t="s">
        <v>1119</v>
      </c>
      <c r="D89" s="589">
        <f>'tab 1.2.2'!D89+'tab 1.2.3'!D89</f>
        <v>4</v>
      </c>
      <c r="E89" s="590">
        <f>'tab 1.2.2'!E89+'tab 1.2.3'!E89</f>
        <v>0</v>
      </c>
    </row>
    <row r="90" spans="1:5" ht="11.25" customHeight="1">
      <c r="A90" s="469" t="s">
        <v>1120</v>
      </c>
      <c r="B90" s="493">
        <v>692</v>
      </c>
      <c r="C90" s="471" t="s">
        <v>1121</v>
      </c>
      <c r="D90" s="589">
        <f>'tab 1.2.2'!D90+'tab 1.2.3'!D90</f>
        <v>-8734</v>
      </c>
      <c r="E90" s="590">
        <f>'tab 1.2.2'!E90+'tab 1.2.3'!E90</f>
        <v>0</v>
      </c>
    </row>
    <row r="91" spans="1:5" ht="21.75" customHeight="1">
      <c r="A91" s="469" t="s">
        <v>1122</v>
      </c>
      <c r="B91" s="494" t="s">
        <v>1123</v>
      </c>
      <c r="C91" s="471" t="s">
        <v>1124</v>
      </c>
      <c r="D91" s="495">
        <f>SUM(D88:D90)</f>
        <v>232196</v>
      </c>
      <c r="E91" s="496">
        <f>SUM(E88:E90)</f>
        <v>1759</v>
      </c>
    </row>
    <row r="92" spans="1:5" ht="10.5">
      <c r="A92" s="497" t="s">
        <v>1125</v>
      </c>
      <c r="B92" s="493" t="s">
        <v>1126</v>
      </c>
      <c r="C92" s="471" t="s">
        <v>819</v>
      </c>
      <c r="D92" s="474">
        <f>D91-D50</f>
        <v>901</v>
      </c>
      <c r="E92" s="475">
        <f>E91-E50</f>
        <v>401</v>
      </c>
    </row>
    <row r="93" spans="1:5" ht="11.25" customHeight="1">
      <c r="A93" s="469" t="s">
        <v>1127</v>
      </c>
      <c r="B93" s="493">
        <v>591</v>
      </c>
      <c r="C93" s="471" t="s">
        <v>822</v>
      </c>
      <c r="D93" s="589">
        <f>'tab 1.2.2'!D93+'tab 1.2.3'!D93</f>
        <v>0</v>
      </c>
      <c r="E93" s="590">
        <f>'tab 1.2.2'!E93+'tab 1.2.3'!E93</f>
        <v>0</v>
      </c>
    </row>
    <row r="94" spans="1:5" ht="15" customHeight="1" thickBot="1">
      <c r="A94" s="498" t="s">
        <v>1128</v>
      </c>
      <c r="B94" s="499" t="s">
        <v>1129</v>
      </c>
      <c r="C94" s="486" t="s">
        <v>825</v>
      </c>
      <c r="D94" s="487">
        <f>D92-D93</f>
        <v>901</v>
      </c>
      <c r="E94" s="488">
        <f>E92-E93</f>
        <v>401</v>
      </c>
    </row>
    <row r="95" spans="1:5" ht="15" customHeight="1" thickBot="1">
      <c r="A95" s="500"/>
      <c r="B95" s="501"/>
      <c r="C95" s="501"/>
      <c r="D95" s="502" t="s">
        <v>291</v>
      </c>
      <c r="E95" s="503"/>
    </row>
    <row r="96" spans="1:5" ht="15" customHeight="1">
      <c r="A96" s="504" t="s">
        <v>1130</v>
      </c>
      <c r="B96" s="505" t="s">
        <v>1131</v>
      </c>
      <c r="C96" s="466" t="s">
        <v>828</v>
      </c>
      <c r="D96" s="468">
        <f>D92+E92</f>
        <v>1302</v>
      </c>
      <c r="E96" s="506"/>
    </row>
    <row r="97" spans="1:5" ht="15" customHeight="1" thickBot="1">
      <c r="A97" s="498" t="s">
        <v>1132</v>
      </c>
      <c r="B97" s="507" t="s">
        <v>1133</v>
      </c>
      <c r="C97" s="486" t="s">
        <v>831</v>
      </c>
      <c r="D97" s="488">
        <f>D94+E94</f>
        <v>1302</v>
      </c>
      <c r="E97" s="506"/>
    </row>
    <row r="98" spans="1:5" ht="12.75" customHeight="1">
      <c r="A98" s="508"/>
      <c r="B98" s="454"/>
      <c r="C98" s="454"/>
      <c r="D98" s="453"/>
      <c r="E98" s="453"/>
    </row>
    <row r="99" spans="1:5" ht="12.75" customHeight="1">
      <c r="A99" s="203"/>
      <c r="B99" s="459"/>
      <c r="C99" s="459"/>
      <c r="D99" s="453"/>
      <c r="E99" s="453"/>
    </row>
    <row r="100" spans="1:5" ht="10.5">
      <c r="A100" s="455" t="s">
        <v>992</v>
      </c>
      <c r="B100" s="459"/>
      <c r="C100" s="459"/>
      <c r="D100" s="453"/>
      <c r="E100" s="453"/>
    </row>
    <row r="101" spans="1:3" ht="10.5">
      <c r="A101" s="455" t="s">
        <v>993</v>
      </c>
      <c r="B101" s="459"/>
      <c r="C101" s="459"/>
    </row>
  </sheetData>
  <sheetProtection sheet="1" objects="1" scenarios="1"/>
  <mergeCells count="2">
    <mergeCell ref="C1:D1"/>
    <mergeCell ref="A4:E4"/>
  </mergeCells>
  <printOptions/>
  <pageMargins left="0.61" right="0.64" top="1" bottom="1" header="0.4921259845" footer="0.4921259845"/>
  <pageSetup horizontalDpi="600" verticalDpi="600" orientation="portrait" paperSize="9" r:id="rId3"/>
  <rowBreaks count="1" manualBreakCount="1">
    <brk id="50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C18"/>
  <sheetViews>
    <sheetView workbookViewId="0" topLeftCell="A1">
      <selection activeCell="C17" sqref="C17"/>
    </sheetView>
  </sheetViews>
  <sheetFormatPr defaultColWidth="9.33203125" defaultRowHeight="10.5"/>
  <cols>
    <col min="1" max="1" width="5.16015625" style="12" customWidth="1"/>
    <col min="2" max="2" width="53.332031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27" t="s">
        <v>366</v>
      </c>
      <c r="B1" s="228"/>
    </row>
    <row r="2" spans="1:2" ht="12" customHeight="1">
      <c r="A2" s="227"/>
      <c r="B2" s="228"/>
    </row>
    <row r="3" spans="1:2" ht="12" customHeight="1">
      <c r="A3" s="227" t="s">
        <v>300</v>
      </c>
      <c r="B3" s="228"/>
    </row>
    <row r="4" ht="12" customHeight="1">
      <c r="A4" s="11"/>
    </row>
    <row r="5" ht="12" customHeight="1" thickBot="1">
      <c r="C5" s="229" t="s">
        <v>137</v>
      </c>
    </row>
    <row r="6" spans="1:3" ht="14.25" customHeight="1" thickBot="1">
      <c r="A6" s="230" t="s">
        <v>178</v>
      </c>
      <c r="B6" s="231"/>
      <c r="C6" s="232">
        <v>499</v>
      </c>
    </row>
    <row r="7" spans="1:3" ht="14.25" customHeight="1">
      <c r="A7" s="811" t="s">
        <v>304</v>
      </c>
      <c r="B7" s="539" t="s">
        <v>185</v>
      </c>
      <c r="C7" s="289">
        <v>4464</v>
      </c>
    </row>
    <row r="8" spans="1:3" ht="14.25" customHeight="1">
      <c r="A8" s="811"/>
      <c r="B8" s="539" t="s">
        <v>305</v>
      </c>
      <c r="C8" s="289">
        <v>0</v>
      </c>
    </row>
    <row r="9" spans="1:3" ht="14.25" customHeight="1">
      <c r="A9" s="811"/>
      <c r="B9" s="235" t="s">
        <v>344</v>
      </c>
      <c r="C9" s="236">
        <v>0</v>
      </c>
    </row>
    <row r="10" spans="1:3" ht="14.25" customHeight="1">
      <c r="A10" s="811"/>
      <c r="B10" s="235" t="s">
        <v>306</v>
      </c>
      <c r="C10" s="236">
        <v>0</v>
      </c>
    </row>
    <row r="11" spans="1:3" ht="14.25" customHeight="1" thickBot="1">
      <c r="A11" s="811"/>
      <c r="B11" s="235" t="s">
        <v>307</v>
      </c>
      <c r="C11" s="236">
        <v>0</v>
      </c>
    </row>
    <row r="12" spans="1:3" ht="14.25" customHeight="1" thickBot="1">
      <c r="A12" s="812"/>
      <c r="B12" s="237" t="s">
        <v>309</v>
      </c>
      <c r="C12" s="238">
        <f>SUM(C7:C11)</f>
        <v>4464</v>
      </c>
    </row>
    <row r="13" spans="1:3" ht="14.25" customHeight="1">
      <c r="A13" s="810" t="s">
        <v>310</v>
      </c>
      <c r="B13" s="233" t="s">
        <v>367</v>
      </c>
      <c r="C13" s="234">
        <v>0</v>
      </c>
    </row>
    <row r="14" spans="1:3" ht="14.25" customHeight="1">
      <c r="A14" s="811"/>
      <c r="B14" s="235" t="s">
        <v>346</v>
      </c>
      <c r="C14" s="236">
        <v>0</v>
      </c>
    </row>
    <row r="15" spans="1:3" ht="14.25" customHeight="1">
      <c r="A15" s="811"/>
      <c r="B15" s="235" t="s">
        <v>312</v>
      </c>
      <c r="C15" s="236">
        <v>0</v>
      </c>
    </row>
    <row r="16" spans="1:3" ht="14.25" customHeight="1" thickBot="1">
      <c r="A16" s="811"/>
      <c r="B16" s="235" t="s">
        <v>313</v>
      </c>
      <c r="C16" s="236">
        <v>0</v>
      </c>
    </row>
    <row r="17" spans="1:3" ht="14.25" customHeight="1" thickBot="1">
      <c r="A17" s="812"/>
      <c r="B17" s="237" t="s">
        <v>315</v>
      </c>
      <c r="C17" s="238">
        <f>SUM(C13:C16)</f>
        <v>0</v>
      </c>
    </row>
    <row r="18" spans="1:3" ht="14.25" customHeight="1" thickBot="1">
      <c r="A18" s="230" t="s">
        <v>179</v>
      </c>
      <c r="B18" s="231"/>
      <c r="C18" s="238">
        <f>C6+C12-C17</f>
        <v>4963</v>
      </c>
    </row>
  </sheetData>
  <sheetProtection sheet="1" objects="1" scenarios="1"/>
  <mergeCells count="2">
    <mergeCell ref="A7:A12"/>
    <mergeCell ref="A13:A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32"/>
  <sheetViews>
    <sheetView workbookViewId="0" topLeftCell="A1">
      <selection activeCell="M33" sqref="M33"/>
    </sheetView>
  </sheetViews>
  <sheetFormatPr defaultColWidth="9.33203125" defaultRowHeight="10.5"/>
  <cols>
    <col min="1" max="1" width="3.66015625" style="164" customWidth="1"/>
    <col min="2" max="2" width="10.16015625" style="164" bestFit="1" customWidth="1"/>
    <col min="3" max="3" width="18.16015625" style="164" customWidth="1"/>
    <col min="4" max="5" width="9.83203125" style="164" customWidth="1"/>
    <col min="6" max="8" width="9.33203125" style="164" customWidth="1"/>
    <col min="9" max="10" width="9.83203125" style="164" customWidth="1"/>
    <col min="11" max="13" width="9.33203125" style="164" customWidth="1"/>
    <col min="14" max="16" width="9.83203125" style="164" customWidth="1"/>
    <col min="17" max="17" width="10.16015625" style="164" customWidth="1"/>
    <col min="18" max="16384" width="9.33203125" style="164" customWidth="1"/>
  </cols>
  <sheetData>
    <row r="1" spans="1:18" ht="10.5">
      <c r="A1" s="320" t="s">
        <v>392</v>
      </c>
      <c r="B1" s="321"/>
      <c r="C1" s="321"/>
      <c r="D1" s="321"/>
      <c r="E1" s="321"/>
      <c r="F1" s="321"/>
      <c r="G1" s="321"/>
      <c r="H1" s="321"/>
      <c r="I1" s="321"/>
      <c r="J1" s="321"/>
      <c r="K1" s="322"/>
      <c r="L1" s="322"/>
      <c r="M1" s="322"/>
      <c r="N1" s="322"/>
      <c r="O1" s="322"/>
      <c r="P1" s="322"/>
      <c r="Q1" s="322"/>
      <c r="R1" s="321"/>
    </row>
    <row r="2" spans="1:18" ht="10.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0.5">
      <c r="A3" s="320" t="s">
        <v>368</v>
      </c>
      <c r="B3" s="321"/>
      <c r="C3" s="321"/>
      <c r="D3" s="321"/>
      <c r="E3" s="321"/>
      <c r="F3" s="321"/>
      <c r="G3" s="321"/>
      <c r="H3" s="321"/>
      <c r="I3" s="321"/>
      <c r="J3" s="321"/>
      <c r="K3" s="322"/>
      <c r="L3" s="322"/>
      <c r="M3" s="322"/>
      <c r="N3" s="322"/>
      <c r="O3" s="322"/>
      <c r="P3" s="322"/>
      <c r="Q3" s="322"/>
      <c r="R3" s="321"/>
    </row>
    <row r="4" spans="1:18" ht="10.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18" ht="10.5">
      <c r="A5" s="321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ht="10.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2"/>
      <c r="L6" s="322"/>
      <c r="M6" s="322"/>
      <c r="N6" s="322"/>
      <c r="O6" s="322"/>
      <c r="P6" s="322"/>
      <c r="Q6" s="322"/>
      <c r="R6" s="321"/>
    </row>
    <row r="7" spans="1:18" ht="11.25" thickBot="1">
      <c r="A7" s="140" t="s">
        <v>186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849" t="s">
        <v>397</v>
      </c>
      <c r="Q7" s="849"/>
      <c r="R7" s="849"/>
    </row>
    <row r="8" spans="1:18" ht="11.25" thickBot="1">
      <c r="A8" s="850" t="s">
        <v>147</v>
      </c>
      <c r="B8" s="853" t="s">
        <v>369</v>
      </c>
      <c r="C8" s="856" t="s">
        <v>370</v>
      </c>
      <c r="D8" s="859" t="s">
        <v>371</v>
      </c>
      <c r="E8" s="859"/>
      <c r="F8" s="859"/>
      <c r="G8" s="859"/>
      <c r="H8" s="860"/>
      <c r="I8" s="861" t="s">
        <v>372</v>
      </c>
      <c r="J8" s="862"/>
      <c r="K8" s="862"/>
      <c r="L8" s="862"/>
      <c r="M8" s="862"/>
      <c r="N8" s="863" t="s">
        <v>373</v>
      </c>
      <c r="O8" s="864"/>
      <c r="P8" s="865"/>
      <c r="Q8" s="869" t="s">
        <v>374</v>
      </c>
      <c r="R8" s="872" t="s">
        <v>375</v>
      </c>
    </row>
    <row r="9" spans="1:18" ht="10.5">
      <c r="A9" s="851"/>
      <c r="B9" s="854"/>
      <c r="C9" s="857"/>
      <c r="D9" s="873" t="s">
        <v>376</v>
      </c>
      <c r="E9" s="873"/>
      <c r="F9" s="874"/>
      <c r="G9" s="875" t="s">
        <v>377</v>
      </c>
      <c r="H9" s="876"/>
      <c r="I9" s="861" t="s">
        <v>376</v>
      </c>
      <c r="J9" s="862"/>
      <c r="K9" s="874"/>
      <c r="L9" s="875" t="s">
        <v>377</v>
      </c>
      <c r="M9" s="877"/>
      <c r="N9" s="866"/>
      <c r="O9" s="867"/>
      <c r="P9" s="868"/>
      <c r="Q9" s="870"/>
      <c r="R9" s="870"/>
    </row>
    <row r="10" spans="1:18" ht="10.5" customHeight="1">
      <c r="A10" s="851"/>
      <c r="B10" s="854"/>
      <c r="C10" s="857"/>
      <c r="D10" s="889" t="s">
        <v>378</v>
      </c>
      <c r="E10" s="883"/>
      <c r="F10" s="878" t="s">
        <v>394</v>
      </c>
      <c r="G10" s="878" t="s">
        <v>379</v>
      </c>
      <c r="H10" s="880" t="s">
        <v>395</v>
      </c>
      <c r="I10" s="882" t="s">
        <v>378</v>
      </c>
      <c r="J10" s="883"/>
      <c r="K10" s="878" t="s">
        <v>394</v>
      </c>
      <c r="L10" s="878" t="s">
        <v>379</v>
      </c>
      <c r="M10" s="887" t="s">
        <v>395</v>
      </c>
      <c r="N10" s="866" t="s">
        <v>380</v>
      </c>
      <c r="O10" s="867"/>
      <c r="P10" s="868"/>
      <c r="Q10" s="870"/>
      <c r="R10" s="870"/>
    </row>
    <row r="11" spans="1:18" ht="31.5">
      <c r="A11" s="851"/>
      <c r="B11" s="854"/>
      <c r="C11" s="857"/>
      <c r="D11" s="323" t="s">
        <v>393</v>
      </c>
      <c r="E11" s="323" t="s">
        <v>381</v>
      </c>
      <c r="F11" s="879"/>
      <c r="G11" s="879"/>
      <c r="H11" s="881"/>
      <c r="I11" s="324" t="s">
        <v>393</v>
      </c>
      <c r="J11" s="323" t="s">
        <v>381</v>
      </c>
      <c r="K11" s="879"/>
      <c r="L11" s="879"/>
      <c r="M11" s="888"/>
      <c r="N11" s="324" t="s">
        <v>393</v>
      </c>
      <c r="O11" s="325" t="s">
        <v>381</v>
      </c>
      <c r="P11" s="326" t="s">
        <v>396</v>
      </c>
      <c r="Q11" s="871"/>
      <c r="R11" s="871"/>
    </row>
    <row r="12" spans="1:18" ht="11.25" thickBot="1">
      <c r="A12" s="852"/>
      <c r="B12" s="855"/>
      <c r="C12" s="858"/>
      <c r="D12" s="327" t="s">
        <v>382</v>
      </c>
      <c r="E12" s="328" t="s">
        <v>383</v>
      </c>
      <c r="F12" s="328" t="s">
        <v>384</v>
      </c>
      <c r="G12" s="328" t="s">
        <v>385</v>
      </c>
      <c r="H12" s="329" t="s">
        <v>386</v>
      </c>
      <c r="I12" s="330" t="s">
        <v>387</v>
      </c>
      <c r="J12" s="328" t="s">
        <v>388</v>
      </c>
      <c r="K12" s="328" t="s">
        <v>389</v>
      </c>
      <c r="L12" s="328" t="s">
        <v>390</v>
      </c>
      <c r="M12" s="331" t="s">
        <v>391</v>
      </c>
      <c r="N12" s="332" t="s">
        <v>1054</v>
      </c>
      <c r="O12" s="333" t="s">
        <v>553</v>
      </c>
      <c r="P12" s="334" t="s">
        <v>554</v>
      </c>
      <c r="Q12" s="335" t="s">
        <v>555</v>
      </c>
      <c r="R12" s="335" t="s">
        <v>556</v>
      </c>
    </row>
    <row r="13" spans="1:18" ht="42.75" thickBot="1">
      <c r="A13" s="336">
        <v>1</v>
      </c>
      <c r="B13" s="342">
        <v>233120029</v>
      </c>
      <c r="C13" s="345" t="s">
        <v>408</v>
      </c>
      <c r="D13" s="303"/>
      <c r="E13" s="304"/>
      <c r="F13" s="304"/>
      <c r="G13" s="304"/>
      <c r="H13" s="305"/>
      <c r="I13" s="303"/>
      <c r="J13" s="304"/>
      <c r="K13" s="304"/>
      <c r="L13" s="304">
        <v>455</v>
      </c>
      <c r="M13" s="305"/>
      <c r="N13" s="293">
        <f aca="true" t="shared" si="0" ref="N13:N27">D13+I13</f>
        <v>0</v>
      </c>
      <c r="O13" s="294">
        <f aca="true" t="shared" si="1" ref="O13:O27">E13+J13</f>
        <v>0</v>
      </c>
      <c r="P13" s="295">
        <f aca="true" t="shared" si="2" ref="P13:P27">D13+I13-E13-J13</f>
        <v>0</v>
      </c>
      <c r="Q13" s="300">
        <f>F13+H13+K13+M13</f>
        <v>0</v>
      </c>
      <c r="R13" s="300">
        <f aca="true" t="shared" si="3" ref="R13:R27">G13+L13</f>
        <v>455</v>
      </c>
    </row>
    <row r="14" spans="1:18" ht="11.25" thickBot="1">
      <c r="A14" s="336">
        <v>2</v>
      </c>
      <c r="B14" s="342"/>
      <c r="C14" s="339"/>
      <c r="D14" s="306"/>
      <c r="E14" s="307"/>
      <c r="F14" s="307"/>
      <c r="G14" s="307"/>
      <c r="H14" s="308"/>
      <c r="I14" s="306"/>
      <c r="J14" s="307"/>
      <c r="K14" s="307"/>
      <c r="L14" s="307"/>
      <c r="M14" s="308"/>
      <c r="N14" s="296">
        <f t="shared" si="0"/>
        <v>0</v>
      </c>
      <c r="O14" s="290">
        <f t="shared" si="1"/>
        <v>0</v>
      </c>
      <c r="P14" s="291">
        <f t="shared" si="2"/>
        <v>0</v>
      </c>
      <c r="Q14" s="300">
        <f aca="true" t="shared" si="4" ref="Q14:Q27">F14+H14+K14+M14</f>
        <v>0</v>
      </c>
      <c r="R14" s="301">
        <f t="shared" si="3"/>
        <v>0</v>
      </c>
    </row>
    <row r="15" spans="1:18" ht="11.25" thickBot="1">
      <c r="A15" s="336">
        <v>3</v>
      </c>
      <c r="B15" s="342"/>
      <c r="C15" s="339"/>
      <c r="D15" s="306"/>
      <c r="E15" s="307"/>
      <c r="F15" s="307"/>
      <c r="G15" s="307"/>
      <c r="H15" s="308"/>
      <c r="I15" s="306"/>
      <c r="J15" s="307"/>
      <c r="K15" s="307"/>
      <c r="L15" s="307"/>
      <c r="M15" s="308"/>
      <c r="N15" s="296">
        <f t="shared" si="0"/>
        <v>0</v>
      </c>
      <c r="O15" s="290">
        <f t="shared" si="1"/>
        <v>0</v>
      </c>
      <c r="P15" s="291">
        <f t="shared" si="2"/>
        <v>0</v>
      </c>
      <c r="Q15" s="300">
        <f t="shared" si="4"/>
        <v>0</v>
      </c>
      <c r="R15" s="301">
        <f t="shared" si="3"/>
        <v>0</v>
      </c>
    </row>
    <row r="16" spans="1:18" ht="11.25" thickBot="1">
      <c r="A16" s="336">
        <v>4</v>
      </c>
      <c r="B16" s="342"/>
      <c r="C16" s="339"/>
      <c r="D16" s="306"/>
      <c r="E16" s="307"/>
      <c r="F16" s="307"/>
      <c r="G16" s="307"/>
      <c r="H16" s="308"/>
      <c r="I16" s="306"/>
      <c r="J16" s="307"/>
      <c r="K16" s="307"/>
      <c r="L16" s="307"/>
      <c r="M16" s="308"/>
      <c r="N16" s="296">
        <f t="shared" si="0"/>
        <v>0</v>
      </c>
      <c r="O16" s="290">
        <f t="shared" si="1"/>
        <v>0</v>
      </c>
      <c r="P16" s="291">
        <f t="shared" si="2"/>
        <v>0</v>
      </c>
      <c r="Q16" s="300">
        <f t="shared" si="4"/>
        <v>0</v>
      </c>
      <c r="R16" s="301">
        <f t="shared" si="3"/>
        <v>0</v>
      </c>
    </row>
    <row r="17" spans="1:18" ht="11.25" thickBot="1">
      <c r="A17" s="336">
        <v>5</v>
      </c>
      <c r="B17" s="342"/>
      <c r="C17" s="339"/>
      <c r="D17" s="306"/>
      <c r="E17" s="307"/>
      <c r="F17" s="307"/>
      <c r="G17" s="307"/>
      <c r="H17" s="308"/>
      <c r="I17" s="306"/>
      <c r="J17" s="307"/>
      <c r="K17" s="307"/>
      <c r="L17" s="307"/>
      <c r="M17" s="308"/>
      <c r="N17" s="296">
        <f t="shared" si="0"/>
        <v>0</v>
      </c>
      <c r="O17" s="290">
        <f t="shared" si="1"/>
        <v>0</v>
      </c>
      <c r="P17" s="291">
        <f t="shared" si="2"/>
        <v>0</v>
      </c>
      <c r="Q17" s="300">
        <f t="shared" si="4"/>
        <v>0</v>
      </c>
      <c r="R17" s="301">
        <f t="shared" si="3"/>
        <v>0</v>
      </c>
    </row>
    <row r="18" spans="1:18" ht="11.25" thickBot="1">
      <c r="A18" s="336">
        <v>6</v>
      </c>
      <c r="B18" s="342"/>
      <c r="C18" s="339"/>
      <c r="D18" s="306"/>
      <c r="E18" s="307"/>
      <c r="F18" s="307"/>
      <c r="G18" s="307"/>
      <c r="H18" s="308"/>
      <c r="I18" s="306"/>
      <c r="J18" s="307"/>
      <c r="K18" s="307"/>
      <c r="L18" s="307"/>
      <c r="M18" s="308"/>
      <c r="N18" s="296">
        <f t="shared" si="0"/>
        <v>0</v>
      </c>
      <c r="O18" s="290">
        <f t="shared" si="1"/>
        <v>0</v>
      </c>
      <c r="P18" s="291">
        <f t="shared" si="2"/>
        <v>0</v>
      </c>
      <c r="Q18" s="300">
        <f t="shared" si="4"/>
        <v>0</v>
      </c>
      <c r="R18" s="301">
        <f t="shared" si="3"/>
        <v>0</v>
      </c>
    </row>
    <row r="19" spans="1:18" ht="11.25" thickBot="1">
      <c r="A19" s="336">
        <v>7</v>
      </c>
      <c r="B19" s="342"/>
      <c r="C19" s="339"/>
      <c r="D19" s="306"/>
      <c r="E19" s="307"/>
      <c r="F19" s="307"/>
      <c r="G19" s="307"/>
      <c r="H19" s="308"/>
      <c r="I19" s="306"/>
      <c r="J19" s="307"/>
      <c r="K19" s="307"/>
      <c r="L19" s="307"/>
      <c r="M19" s="308"/>
      <c r="N19" s="296">
        <f t="shared" si="0"/>
        <v>0</v>
      </c>
      <c r="O19" s="290">
        <f t="shared" si="1"/>
        <v>0</v>
      </c>
      <c r="P19" s="291">
        <f t="shared" si="2"/>
        <v>0</v>
      </c>
      <c r="Q19" s="300">
        <f t="shared" si="4"/>
        <v>0</v>
      </c>
      <c r="R19" s="301">
        <f t="shared" si="3"/>
        <v>0</v>
      </c>
    </row>
    <row r="20" spans="1:18" ht="11.25" thickBot="1">
      <c r="A20" s="336">
        <v>8</v>
      </c>
      <c r="B20" s="342"/>
      <c r="C20" s="339"/>
      <c r="D20" s="306"/>
      <c r="E20" s="307"/>
      <c r="F20" s="307"/>
      <c r="G20" s="307"/>
      <c r="H20" s="308"/>
      <c r="I20" s="306"/>
      <c r="J20" s="307"/>
      <c r="K20" s="307"/>
      <c r="L20" s="307"/>
      <c r="M20" s="308"/>
      <c r="N20" s="296">
        <f t="shared" si="0"/>
        <v>0</v>
      </c>
      <c r="O20" s="290">
        <f t="shared" si="1"/>
        <v>0</v>
      </c>
      <c r="P20" s="291">
        <f t="shared" si="2"/>
        <v>0</v>
      </c>
      <c r="Q20" s="300">
        <f t="shared" si="4"/>
        <v>0</v>
      </c>
      <c r="R20" s="301">
        <f t="shared" si="3"/>
        <v>0</v>
      </c>
    </row>
    <row r="21" spans="1:18" ht="11.25" thickBot="1">
      <c r="A21" s="336">
        <v>9</v>
      </c>
      <c r="B21" s="342"/>
      <c r="C21" s="339"/>
      <c r="D21" s="306"/>
      <c r="E21" s="307"/>
      <c r="F21" s="307"/>
      <c r="G21" s="307"/>
      <c r="H21" s="308"/>
      <c r="I21" s="306"/>
      <c r="J21" s="307"/>
      <c r="K21" s="307"/>
      <c r="L21" s="307"/>
      <c r="M21" s="308"/>
      <c r="N21" s="296">
        <f t="shared" si="0"/>
        <v>0</v>
      </c>
      <c r="O21" s="290">
        <f t="shared" si="1"/>
        <v>0</v>
      </c>
      <c r="P21" s="291">
        <f t="shared" si="2"/>
        <v>0</v>
      </c>
      <c r="Q21" s="300">
        <f t="shared" si="4"/>
        <v>0</v>
      </c>
      <c r="R21" s="301">
        <f t="shared" si="3"/>
        <v>0</v>
      </c>
    </row>
    <row r="22" spans="1:18" ht="11.25" thickBot="1">
      <c r="A22" s="336">
        <v>10</v>
      </c>
      <c r="B22" s="343"/>
      <c r="C22" s="340"/>
      <c r="D22" s="309"/>
      <c r="E22" s="310"/>
      <c r="F22" s="310"/>
      <c r="G22" s="310"/>
      <c r="H22" s="311"/>
      <c r="I22" s="309"/>
      <c r="J22" s="310"/>
      <c r="K22" s="310"/>
      <c r="L22" s="307"/>
      <c r="M22" s="308"/>
      <c r="N22" s="296">
        <f t="shared" si="0"/>
        <v>0</v>
      </c>
      <c r="O22" s="290">
        <f t="shared" si="1"/>
        <v>0</v>
      </c>
      <c r="P22" s="291">
        <f t="shared" si="2"/>
        <v>0</v>
      </c>
      <c r="Q22" s="300">
        <f t="shared" si="4"/>
        <v>0</v>
      </c>
      <c r="R22" s="301">
        <f t="shared" si="3"/>
        <v>0</v>
      </c>
    </row>
    <row r="23" spans="1:18" ht="11.25" thickBot="1">
      <c r="A23" s="336">
        <v>11</v>
      </c>
      <c r="B23" s="343"/>
      <c r="C23" s="340"/>
      <c r="D23" s="309"/>
      <c r="E23" s="310"/>
      <c r="F23" s="310"/>
      <c r="G23" s="310"/>
      <c r="H23" s="311"/>
      <c r="I23" s="309"/>
      <c r="J23" s="310"/>
      <c r="K23" s="310"/>
      <c r="L23" s="307"/>
      <c r="M23" s="308"/>
      <c r="N23" s="296">
        <f t="shared" si="0"/>
        <v>0</v>
      </c>
      <c r="O23" s="290">
        <f t="shared" si="1"/>
        <v>0</v>
      </c>
      <c r="P23" s="291">
        <f t="shared" si="2"/>
        <v>0</v>
      </c>
      <c r="Q23" s="300">
        <f t="shared" si="4"/>
        <v>0</v>
      </c>
      <c r="R23" s="301">
        <f t="shared" si="3"/>
        <v>0</v>
      </c>
    </row>
    <row r="24" spans="1:18" ht="11.25" thickBot="1">
      <c r="A24" s="336">
        <v>12</v>
      </c>
      <c r="B24" s="342"/>
      <c r="C24" s="339"/>
      <c r="D24" s="306"/>
      <c r="E24" s="307"/>
      <c r="F24" s="307"/>
      <c r="G24" s="307"/>
      <c r="H24" s="308"/>
      <c r="I24" s="306"/>
      <c r="J24" s="307"/>
      <c r="K24" s="307"/>
      <c r="L24" s="307"/>
      <c r="M24" s="308"/>
      <c r="N24" s="296">
        <f t="shared" si="0"/>
        <v>0</v>
      </c>
      <c r="O24" s="290">
        <f t="shared" si="1"/>
        <v>0</v>
      </c>
      <c r="P24" s="291">
        <f t="shared" si="2"/>
        <v>0</v>
      </c>
      <c r="Q24" s="300">
        <f t="shared" si="4"/>
        <v>0</v>
      </c>
      <c r="R24" s="301">
        <f t="shared" si="3"/>
        <v>0</v>
      </c>
    </row>
    <row r="25" spans="1:18" ht="11.25" thickBot="1">
      <c r="A25" s="336">
        <v>13</v>
      </c>
      <c r="B25" s="343"/>
      <c r="C25" s="340"/>
      <c r="D25" s="309"/>
      <c r="E25" s="310"/>
      <c r="F25" s="310"/>
      <c r="G25" s="310"/>
      <c r="H25" s="311"/>
      <c r="I25" s="309"/>
      <c r="J25" s="310"/>
      <c r="K25" s="310"/>
      <c r="L25" s="307"/>
      <c r="M25" s="308"/>
      <c r="N25" s="296">
        <f t="shared" si="0"/>
        <v>0</v>
      </c>
      <c r="O25" s="290">
        <f t="shared" si="1"/>
        <v>0</v>
      </c>
      <c r="P25" s="291">
        <f t="shared" si="2"/>
        <v>0</v>
      </c>
      <c r="Q25" s="300">
        <f t="shared" si="4"/>
        <v>0</v>
      </c>
      <c r="R25" s="301">
        <f t="shared" si="3"/>
        <v>0</v>
      </c>
    </row>
    <row r="26" spans="1:18" ht="11.25" thickBot="1">
      <c r="A26" s="336">
        <v>14</v>
      </c>
      <c r="B26" s="343"/>
      <c r="C26" s="340"/>
      <c r="D26" s="309"/>
      <c r="E26" s="310"/>
      <c r="F26" s="310"/>
      <c r="G26" s="310"/>
      <c r="H26" s="311"/>
      <c r="I26" s="309"/>
      <c r="J26" s="310"/>
      <c r="K26" s="310"/>
      <c r="L26" s="307"/>
      <c r="M26" s="308"/>
      <c r="N26" s="296">
        <f t="shared" si="0"/>
        <v>0</v>
      </c>
      <c r="O26" s="290">
        <f t="shared" si="1"/>
        <v>0</v>
      </c>
      <c r="P26" s="291">
        <f t="shared" si="2"/>
        <v>0</v>
      </c>
      <c r="Q26" s="300">
        <f t="shared" si="4"/>
        <v>0</v>
      </c>
      <c r="R26" s="301">
        <f t="shared" si="3"/>
        <v>0</v>
      </c>
    </row>
    <row r="27" spans="1:18" ht="11.25" thickBot="1">
      <c r="A27" s="337">
        <v>15</v>
      </c>
      <c r="B27" s="344"/>
      <c r="C27" s="341"/>
      <c r="D27" s="312"/>
      <c r="E27" s="313"/>
      <c r="F27" s="313"/>
      <c r="G27" s="313"/>
      <c r="H27" s="314"/>
      <c r="I27" s="312"/>
      <c r="J27" s="313"/>
      <c r="K27" s="313"/>
      <c r="L27" s="315"/>
      <c r="M27" s="316"/>
      <c r="N27" s="297">
        <f t="shared" si="0"/>
        <v>0</v>
      </c>
      <c r="O27" s="298">
        <f t="shared" si="1"/>
        <v>0</v>
      </c>
      <c r="P27" s="299">
        <f t="shared" si="2"/>
        <v>0</v>
      </c>
      <c r="Q27" s="300">
        <f t="shared" si="4"/>
        <v>0</v>
      </c>
      <c r="R27" s="302">
        <f t="shared" si="3"/>
        <v>0</v>
      </c>
    </row>
    <row r="28" spans="1:18" ht="11.25" thickBot="1">
      <c r="A28" s="884" t="s">
        <v>149</v>
      </c>
      <c r="B28" s="885"/>
      <c r="C28" s="886"/>
      <c r="D28" s="317">
        <f>SUM(D13:D27)</f>
        <v>0</v>
      </c>
      <c r="E28" s="292">
        <f aca="true" t="shared" si="5" ref="E28:R28">SUM(E13:E27)</f>
        <v>0</v>
      </c>
      <c r="F28" s="292">
        <f t="shared" si="5"/>
        <v>0</v>
      </c>
      <c r="G28" s="292">
        <f t="shared" si="5"/>
        <v>0</v>
      </c>
      <c r="H28" s="318">
        <f t="shared" si="5"/>
        <v>0</v>
      </c>
      <c r="I28" s="317">
        <f t="shared" si="5"/>
        <v>0</v>
      </c>
      <c r="J28" s="292">
        <f t="shared" si="5"/>
        <v>0</v>
      </c>
      <c r="K28" s="292">
        <f t="shared" si="5"/>
        <v>0</v>
      </c>
      <c r="L28" s="292">
        <f t="shared" si="5"/>
        <v>455</v>
      </c>
      <c r="M28" s="318">
        <f t="shared" si="5"/>
        <v>0</v>
      </c>
      <c r="N28" s="317">
        <f t="shared" si="5"/>
        <v>0</v>
      </c>
      <c r="O28" s="292">
        <f t="shared" si="5"/>
        <v>0</v>
      </c>
      <c r="P28" s="318">
        <f t="shared" si="5"/>
        <v>0</v>
      </c>
      <c r="Q28" s="319">
        <f t="shared" si="5"/>
        <v>0</v>
      </c>
      <c r="R28" s="319">
        <f t="shared" si="5"/>
        <v>455</v>
      </c>
    </row>
    <row r="29" spans="1:18" ht="10.5">
      <c r="A29" s="321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</row>
    <row r="30" spans="1:18" ht="11.25">
      <c r="A30" s="338" t="s">
        <v>207</v>
      </c>
      <c r="B30" s="321" t="s">
        <v>398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</row>
    <row r="31" spans="1:18" ht="11.25">
      <c r="A31" s="338" t="s">
        <v>208</v>
      </c>
      <c r="B31" s="321" t="s">
        <v>399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</row>
    <row r="32" spans="1:18" ht="11.25">
      <c r="A32" s="338" t="s">
        <v>209</v>
      </c>
      <c r="B32" s="321" t="s">
        <v>400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</row>
  </sheetData>
  <sheetProtection/>
  <mergeCells count="23">
    <mergeCell ref="A28:C28"/>
    <mergeCell ref="L10:L11"/>
    <mergeCell ref="M10:M11"/>
    <mergeCell ref="D10:E10"/>
    <mergeCell ref="F10:F11"/>
    <mergeCell ref="N10:P10"/>
    <mergeCell ref="G9:H9"/>
    <mergeCell ref="I9:K9"/>
    <mergeCell ref="L9:M9"/>
    <mergeCell ref="G10:G11"/>
    <mergeCell ref="H10:H11"/>
    <mergeCell ref="I10:J10"/>
    <mergeCell ref="K10:K11"/>
    <mergeCell ref="P7:R7"/>
    <mergeCell ref="A8:A12"/>
    <mergeCell ref="B8:B12"/>
    <mergeCell ref="C8:C12"/>
    <mergeCell ref="D8:H8"/>
    <mergeCell ref="I8:M8"/>
    <mergeCell ref="N8:P9"/>
    <mergeCell ref="Q8:Q11"/>
    <mergeCell ref="R8:R11"/>
    <mergeCell ref="D9:F9"/>
  </mergeCells>
  <printOptions/>
  <pageMargins left="0.22" right="0.19" top="0.71" bottom="0.75" header="0.4921259845" footer="0.4921259845"/>
  <pageSetup fitToHeight="1" fitToWidth="1"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V68"/>
  <sheetViews>
    <sheetView workbookViewId="0" topLeftCell="A4">
      <selection activeCell="E19" sqref="E19"/>
    </sheetView>
  </sheetViews>
  <sheetFormatPr defaultColWidth="9.33203125" defaultRowHeight="10.5"/>
  <cols>
    <col min="1" max="1" width="4.16015625" style="541" customWidth="1"/>
    <col min="2" max="2" width="8.33203125" style="541" customWidth="1"/>
    <col min="3" max="3" width="9.33203125" style="541" customWidth="1"/>
    <col min="4" max="4" width="56" style="541" customWidth="1"/>
    <col min="5" max="6" width="15.66015625" style="541" customWidth="1"/>
    <col min="7" max="7" width="14.33203125" style="541" customWidth="1"/>
    <col min="8" max="9" width="15.66015625" style="541" customWidth="1"/>
    <col min="10" max="17" width="14.33203125" style="541" customWidth="1"/>
    <col min="18" max="19" width="15.66015625" style="541" customWidth="1"/>
    <col min="20" max="16384" width="9.33203125" style="541" customWidth="1"/>
  </cols>
  <sheetData>
    <row r="1" spans="1:22" ht="17.25" customHeight="1">
      <c r="A1" s="662" t="s">
        <v>434</v>
      </c>
      <c r="B1" s="663"/>
      <c r="C1" s="663"/>
      <c r="D1" s="663"/>
      <c r="E1" s="664"/>
      <c r="F1" s="664"/>
      <c r="G1" s="664"/>
      <c r="H1" s="664"/>
      <c r="I1" s="664"/>
      <c r="J1" s="664"/>
      <c r="K1" s="664"/>
      <c r="L1" s="664"/>
      <c r="M1" s="664"/>
      <c r="N1" s="663"/>
      <c r="O1" s="663"/>
      <c r="P1" s="663"/>
      <c r="Q1" s="663"/>
      <c r="R1" s="663"/>
      <c r="S1" s="663"/>
      <c r="T1" s="540"/>
      <c r="U1" s="540"/>
      <c r="V1" s="540"/>
    </row>
    <row r="2" spans="1:22" ht="17.25" customHeight="1">
      <c r="A2" s="663"/>
      <c r="B2" s="663"/>
      <c r="C2" s="663"/>
      <c r="D2" s="663"/>
      <c r="E2" s="664"/>
      <c r="F2" s="664"/>
      <c r="G2" s="664"/>
      <c r="H2" s="664"/>
      <c r="I2" s="664"/>
      <c r="J2" s="664"/>
      <c r="K2" s="664"/>
      <c r="L2" s="664"/>
      <c r="M2" s="664"/>
      <c r="N2" s="663"/>
      <c r="O2" s="663"/>
      <c r="P2" s="663"/>
      <c r="Q2" s="663"/>
      <c r="R2" s="663"/>
      <c r="S2" s="663"/>
      <c r="T2" s="540"/>
      <c r="U2" s="540"/>
      <c r="V2" s="540"/>
    </row>
    <row r="3" spans="1:22" ht="17.25" customHeight="1">
      <c r="A3" s="662" t="s">
        <v>466</v>
      </c>
      <c r="B3" s="663"/>
      <c r="C3" s="663"/>
      <c r="D3" s="663"/>
      <c r="E3" s="664"/>
      <c r="F3" s="664"/>
      <c r="G3" s="664"/>
      <c r="H3" s="664"/>
      <c r="I3" s="664"/>
      <c r="J3" s="664"/>
      <c r="K3" s="664"/>
      <c r="L3" s="664"/>
      <c r="M3" s="664"/>
      <c r="N3" s="663"/>
      <c r="O3" s="663"/>
      <c r="P3" s="663"/>
      <c r="Q3" s="663"/>
      <c r="R3" s="663"/>
      <c r="S3" s="663"/>
      <c r="T3" s="540"/>
      <c r="U3" s="540"/>
      <c r="V3" s="540"/>
    </row>
    <row r="4" spans="1:22" ht="14.25" customHeight="1">
      <c r="A4" s="663"/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890" t="s">
        <v>435</v>
      </c>
      <c r="S4" s="890"/>
      <c r="T4" s="540"/>
      <c r="U4" s="540"/>
      <c r="V4" s="540"/>
    </row>
    <row r="5" spans="1:22" ht="9.75" customHeight="1" thickBot="1">
      <c r="A5" s="665"/>
      <c r="B5" s="665"/>
      <c r="C5" s="665"/>
      <c r="D5" s="665"/>
      <c r="E5" s="666"/>
      <c r="F5" s="666"/>
      <c r="G5" s="666"/>
      <c r="H5" s="666"/>
      <c r="I5" s="666"/>
      <c r="J5" s="666"/>
      <c r="K5" s="666"/>
      <c r="L5" s="666"/>
      <c r="M5" s="666"/>
      <c r="N5" s="665"/>
      <c r="O5" s="665"/>
      <c r="P5" s="665"/>
      <c r="Q5" s="665"/>
      <c r="R5" s="665"/>
      <c r="S5" s="666"/>
      <c r="T5" s="540"/>
      <c r="U5" s="540"/>
      <c r="V5" s="540"/>
    </row>
    <row r="6" spans="1:22" ht="43.5" customHeight="1" thickBot="1">
      <c r="A6" s="891" t="s">
        <v>401</v>
      </c>
      <c r="B6" s="893" t="s">
        <v>402</v>
      </c>
      <c r="C6" s="894"/>
      <c r="D6" s="895"/>
      <c r="E6" s="899" t="s">
        <v>436</v>
      </c>
      <c r="F6" s="900"/>
      <c r="G6" s="391" t="s">
        <v>462</v>
      </c>
      <c r="H6" s="899" t="s">
        <v>463</v>
      </c>
      <c r="I6" s="901"/>
      <c r="J6" s="902" t="s">
        <v>403</v>
      </c>
      <c r="K6" s="903"/>
      <c r="L6" s="899" t="s">
        <v>404</v>
      </c>
      <c r="M6" s="904"/>
      <c r="N6" s="899" t="s">
        <v>405</v>
      </c>
      <c r="O6" s="904"/>
      <c r="P6" s="899" t="s">
        <v>464</v>
      </c>
      <c r="Q6" s="904"/>
      <c r="R6" s="899" t="s">
        <v>154</v>
      </c>
      <c r="S6" s="901"/>
      <c r="T6" s="540"/>
      <c r="U6" s="540"/>
      <c r="V6" s="540"/>
    </row>
    <row r="7" spans="1:22" ht="27.75" customHeight="1" thickBot="1">
      <c r="A7" s="892"/>
      <c r="B7" s="896"/>
      <c r="C7" s="897"/>
      <c r="D7" s="898"/>
      <c r="E7" s="667" t="s">
        <v>437</v>
      </c>
      <c r="F7" s="668" t="s">
        <v>438</v>
      </c>
      <c r="G7" s="668" t="s">
        <v>438</v>
      </c>
      <c r="H7" s="667" t="s">
        <v>437</v>
      </c>
      <c r="I7" s="669" t="s">
        <v>438</v>
      </c>
      <c r="J7" s="670" t="s">
        <v>437</v>
      </c>
      <c r="K7" s="669" t="s">
        <v>438</v>
      </c>
      <c r="L7" s="671" t="s">
        <v>437</v>
      </c>
      <c r="M7" s="672" t="s">
        <v>438</v>
      </c>
      <c r="N7" s="671" t="s">
        <v>437</v>
      </c>
      <c r="O7" s="672" t="s">
        <v>438</v>
      </c>
      <c r="P7" s="671" t="s">
        <v>437</v>
      </c>
      <c r="Q7" s="672" t="s">
        <v>438</v>
      </c>
      <c r="R7" s="671" t="s">
        <v>437</v>
      </c>
      <c r="S7" s="672" t="s">
        <v>438</v>
      </c>
      <c r="T7" s="540"/>
      <c r="U7" s="540"/>
      <c r="V7" s="540"/>
    </row>
    <row r="8" spans="1:22" s="561" customFormat="1" ht="15" customHeight="1" thickBot="1">
      <c r="A8" s="673"/>
      <c r="B8" s="674"/>
      <c r="C8" s="675" t="s">
        <v>270</v>
      </c>
      <c r="D8" s="676"/>
      <c r="E8" s="677">
        <v>1</v>
      </c>
      <c r="F8" s="678">
        <v>2</v>
      </c>
      <c r="G8" s="678">
        <v>3</v>
      </c>
      <c r="H8" s="677">
        <v>4</v>
      </c>
      <c r="I8" s="678">
        <v>5</v>
      </c>
      <c r="J8" s="677">
        <v>6</v>
      </c>
      <c r="K8" s="678">
        <v>7</v>
      </c>
      <c r="L8" s="677">
        <v>8</v>
      </c>
      <c r="M8" s="678">
        <v>9</v>
      </c>
      <c r="N8" s="677">
        <v>10</v>
      </c>
      <c r="O8" s="678">
        <v>11</v>
      </c>
      <c r="P8" s="677">
        <v>12</v>
      </c>
      <c r="Q8" s="678">
        <v>13</v>
      </c>
      <c r="R8" s="677" t="s">
        <v>439</v>
      </c>
      <c r="S8" s="679" t="s">
        <v>440</v>
      </c>
      <c r="T8" s="560"/>
      <c r="U8" s="560"/>
      <c r="V8" s="560"/>
    </row>
    <row r="9" spans="1:22" s="543" customFormat="1" ht="3.75" customHeight="1" hidden="1">
      <c r="A9" s="680"/>
      <c r="B9" s="681"/>
      <c r="C9" s="682"/>
      <c r="D9" s="683"/>
      <c r="E9" s="684"/>
      <c r="F9" s="685"/>
      <c r="G9" s="686"/>
      <c r="H9" s="684"/>
      <c r="I9" s="685"/>
      <c r="J9" s="684"/>
      <c r="K9" s="685"/>
      <c r="L9" s="684"/>
      <c r="M9" s="685"/>
      <c r="N9" s="684"/>
      <c r="O9" s="685"/>
      <c r="P9" s="684"/>
      <c r="Q9" s="685"/>
      <c r="R9" s="684"/>
      <c r="S9" s="687"/>
      <c r="T9" s="542"/>
      <c r="U9" s="542"/>
      <c r="V9" s="542"/>
    </row>
    <row r="10" spans="1:22" ht="15" customHeight="1" thickBot="1">
      <c r="A10" s="688">
        <v>1</v>
      </c>
      <c r="B10" s="689" t="s">
        <v>406</v>
      </c>
      <c r="C10" s="690"/>
      <c r="D10" s="691"/>
      <c r="E10" s="553">
        <f aca="true" t="shared" si="0" ref="E10:Q10">E11+E46+E58</f>
        <v>109402353</v>
      </c>
      <c r="F10" s="544">
        <f t="shared" si="0"/>
        <v>78509632</v>
      </c>
      <c r="G10" s="544">
        <f t="shared" si="0"/>
        <v>326813.06</v>
      </c>
      <c r="H10" s="553">
        <f t="shared" si="0"/>
        <v>104938286</v>
      </c>
      <c r="I10" s="544">
        <f t="shared" si="0"/>
        <v>74855368.91999999</v>
      </c>
      <c r="J10" s="553">
        <f t="shared" si="0"/>
        <v>0</v>
      </c>
      <c r="K10" s="544">
        <f t="shared" si="0"/>
        <v>0</v>
      </c>
      <c r="L10" s="553">
        <f t="shared" si="0"/>
        <v>0</v>
      </c>
      <c r="M10" s="544">
        <f t="shared" si="0"/>
        <v>3327450.02</v>
      </c>
      <c r="N10" s="553">
        <f t="shared" si="0"/>
        <v>4464067</v>
      </c>
      <c r="O10" s="544">
        <f t="shared" si="0"/>
        <v>0</v>
      </c>
      <c r="P10" s="553">
        <f t="shared" si="0"/>
        <v>0</v>
      </c>
      <c r="Q10" s="544">
        <f t="shared" si="0"/>
        <v>0</v>
      </c>
      <c r="R10" s="553">
        <v>0</v>
      </c>
      <c r="S10" s="545">
        <f>S11+S46+S58</f>
        <v>3.54702933691442E-10</v>
      </c>
      <c r="T10" s="540"/>
      <c r="U10" s="540"/>
      <c r="V10" s="540"/>
    </row>
    <row r="11" spans="1:22" ht="24.75" customHeight="1" thickBot="1">
      <c r="A11" s="688">
        <v>2</v>
      </c>
      <c r="B11" s="905" t="s">
        <v>465</v>
      </c>
      <c r="C11" s="906"/>
      <c r="D11" s="907"/>
      <c r="E11" s="553">
        <f aca="true" t="shared" si="1" ref="E11:Q11">E12+E38</f>
        <v>109402353</v>
      </c>
      <c r="F11" s="544">
        <f t="shared" si="1"/>
        <v>78081000</v>
      </c>
      <c r="G11" s="544">
        <f t="shared" si="1"/>
        <v>261687.44</v>
      </c>
      <c r="H11" s="553">
        <f t="shared" si="1"/>
        <v>104938286</v>
      </c>
      <c r="I11" s="544">
        <f t="shared" si="1"/>
        <v>74491862.53999999</v>
      </c>
      <c r="J11" s="553">
        <f t="shared" si="1"/>
        <v>0</v>
      </c>
      <c r="K11" s="544">
        <f t="shared" si="1"/>
        <v>0</v>
      </c>
      <c r="L11" s="553">
        <f t="shared" si="1"/>
        <v>0</v>
      </c>
      <c r="M11" s="544">
        <f t="shared" si="1"/>
        <v>3327450.02</v>
      </c>
      <c r="N11" s="553">
        <f t="shared" si="1"/>
        <v>4464067</v>
      </c>
      <c r="O11" s="544">
        <f t="shared" si="1"/>
        <v>0</v>
      </c>
      <c r="P11" s="553">
        <f t="shared" si="1"/>
        <v>0</v>
      </c>
      <c r="Q11" s="544">
        <f t="shared" si="1"/>
        <v>0</v>
      </c>
      <c r="R11" s="553">
        <v>0</v>
      </c>
      <c r="S11" s="545">
        <f>S12+S38</f>
        <v>3.54702933691442E-10</v>
      </c>
      <c r="T11" s="540"/>
      <c r="U11" s="540"/>
      <c r="V11" s="540"/>
    </row>
    <row r="12" spans="1:22" ht="11.25" thickBot="1">
      <c r="A12" s="688">
        <v>3</v>
      </c>
      <c r="B12" s="689" t="s">
        <v>1055</v>
      </c>
      <c r="C12" s="690"/>
      <c r="D12" s="691"/>
      <c r="E12" s="555">
        <f>SUM(E13:E15)+SUM(E29:E31)+SUM(E33:E37)</f>
        <v>109402353</v>
      </c>
      <c r="F12" s="545">
        <f aca="true" t="shared" si="2" ref="F12:Q12">SUM(F13:F15)+SUM(F29:F31)+SUM(F33:F37)</f>
        <v>13610000</v>
      </c>
      <c r="G12" s="545">
        <f t="shared" si="2"/>
        <v>232423.98</v>
      </c>
      <c r="H12" s="555">
        <f t="shared" si="2"/>
        <v>104938286</v>
      </c>
      <c r="I12" s="546">
        <f t="shared" si="2"/>
        <v>13363557.39</v>
      </c>
      <c r="J12" s="555">
        <f t="shared" si="2"/>
        <v>0</v>
      </c>
      <c r="K12" s="546">
        <f t="shared" si="2"/>
        <v>0</v>
      </c>
      <c r="L12" s="555">
        <f t="shared" si="2"/>
        <v>0</v>
      </c>
      <c r="M12" s="546">
        <f t="shared" si="2"/>
        <v>14018.63</v>
      </c>
      <c r="N12" s="555">
        <f t="shared" si="2"/>
        <v>4464067</v>
      </c>
      <c r="O12" s="546">
        <f t="shared" si="2"/>
        <v>0</v>
      </c>
      <c r="P12" s="555">
        <f t="shared" si="2"/>
        <v>0</v>
      </c>
      <c r="Q12" s="546">
        <f t="shared" si="2"/>
        <v>0</v>
      </c>
      <c r="R12" s="555">
        <v>0</v>
      </c>
      <c r="S12" s="545">
        <f>SUM(S13:S15)+SUM(S29:S31)+SUM(S33:S37)</f>
        <v>-1.1095835361629725E-10</v>
      </c>
      <c r="T12" s="540"/>
      <c r="U12" s="540"/>
      <c r="V12" s="540"/>
    </row>
    <row r="13" spans="1:22" ht="10.5">
      <c r="A13" s="692">
        <v>4</v>
      </c>
      <c r="B13" s="693" t="s">
        <v>157</v>
      </c>
      <c r="C13" s="694" t="s">
        <v>407</v>
      </c>
      <c r="D13" s="695" t="s">
        <v>409</v>
      </c>
      <c r="E13" s="563">
        <v>97129353</v>
      </c>
      <c r="F13" s="564"/>
      <c r="G13" s="565"/>
      <c r="H13" s="566">
        <v>101809286</v>
      </c>
      <c r="I13" s="565"/>
      <c r="J13" s="565"/>
      <c r="K13" s="565"/>
      <c r="L13" s="565"/>
      <c r="M13" s="565"/>
      <c r="N13" s="565">
        <v>4464067</v>
      </c>
      <c r="O13" s="565"/>
      <c r="P13" s="565"/>
      <c r="Q13" s="565"/>
      <c r="R13" s="558">
        <f>E13-H13-J13-L13-N13-P13</f>
        <v>-9144000</v>
      </c>
      <c r="S13" s="547">
        <f>F13-G13-I13-K13-M13-O13-Q13</f>
        <v>0</v>
      </c>
      <c r="T13" s="540"/>
      <c r="U13" s="540"/>
      <c r="V13" s="540"/>
    </row>
    <row r="14" spans="1:22" ht="10.5">
      <c r="A14" s="696">
        <v>5</v>
      </c>
      <c r="B14" s="693"/>
      <c r="C14" s="697" t="s">
        <v>410</v>
      </c>
      <c r="D14" s="698" t="s">
        <v>411</v>
      </c>
      <c r="E14" s="567">
        <v>12273000</v>
      </c>
      <c r="F14" s="564"/>
      <c r="G14" s="565"/>
      <c r="H14" s="567">
        <v>3129000</v>
      </c>
      <c r="I14" s="567"/>
      <c r="J14" s="567"/>
      <c r="K14" s="567"/>
      <c r="L14" s="567"/>
      <c r="M14" s="567"/>
      <c r="N14" s="567"/>
      <c r="O14" s="567"/>
      <c r="P14" s="567"/>
      <c r="Q14" s="567"/>
      <c r="R14" s="556">
        <f aca="true" t="shared" si="3" ref="R14:R58">E14-H14-J14-L14-N14-P14</f>
        <v>9144000</v>
      </c>
      <c r="S14" s="547">
        <f aca="true" t="shared" si="4" ref="S14:S38">F14-G14-I14-K14-M14-O14-Q14</f>
        <v>0</v>
      </c>
      <c r="T14" s="540"/>
      <c r="U14" s="540"/>
      <c r="V14" s="540"/>
    </row>
    <row r="15" spans="1:22" ht="10.5">
      <c r="A15" s="696">
        <v>6</v>
      </c>
      <c r="B15" s="693"/>
      <c r="C15" s="697" t="s">
        <v>412</v>
      </c>
      <c r="D15" s="698" t="s">
        <v>413</v>
      </c>
      <c r="E15" s="556">
        <f>SUM(E16:E24)-E17+E28</f>
        <v>0</v>
      </c>
      <c r="F15" s="562">
        <f aca="true" t="shared" si="5" ref="F15:Q15">SUM(F16:F24)-F17+F28</f>
        <v>6171000</v>
      </c>
      <c r="G15" s="548">
        <f t="shared" si="5"/>
        <v>196575.7</v>
      </c>
      <c r="H15" s="556">
        <f t="shared" si="5"/>
        <v>0</v>
      </c>
      <c r="I15" s="548">
        <f t="shared" si="5"/>
        <v>5960405.67</v>
      </c>
      <c r="J15" s="556">
        <f t="shared" si="5"/>
        <v>0</v>
      </c>
      <c r="K15" s="548">
        <f t="shared" si="5"/>
        <v>0</v>
      </c>
      <c r="L15" s="556">
        <f t="shared" si="5"/>
        <v>0</v>
      </c>
      <c r="M15" s="548">
        <f t="shared" si="5"/>
        <v>14018.63</v>
      </c>
      <c r="N15" s="556">
        <f t="shared" si="5"/>
        <v>0</v>
      </c>
      <c r="O15" s="548">
        <f t="shared" si="5"/>
        <v>0</v>
      </c>
      <c r="P15" s="556">
        <f t="shared" si="5"/>
        <v>0</v>
      </c>
      <c r="Q15" s="548">
        <f t="shared" si="5"/>
        <v>0</v>
      </c>
      <c r="R15" s="556">
        <f t="shared" si="3"/>
        <v>0</v>
      </c>
      <c r="S15" s="547">
        <f t="shared" si="4"/>
        <v>-1.1095835361629725E-10</v>
      </c>
      <c r="T15" s="540"/>
      <c r="U15" s="540"/>
      <c r="V15" s="540"/>
    </row>
    <row r="16" spans="1:22" ht="10.5">
      <c r="A16" s="696">
        <v>7</v>
      </c>
      <c r="B16" s="693"/>
      <c r="C16" s="699"/>
      <c r="D16" s="700" t="s">
        <v>441</v>
      </c>
      <c r="E16" s="567"/>
      <c r="F16" s="568">
        <v>1998000</v>
      </c>
      <c r="G16" s="567">
        <v>9000</v>
      </c>
      <c r="H16" s="567"/>
      <c r="I16" s="567">
        <v>1989000</v>
      </c>
      <c r="J16" s="567"/>
      <c r="K16" s="567"/>
      <c r="L16" s="567"/>
      <c r="M16" s="567"/>
      <c r="N16" s="567"/>
      <c r="O16" s="567"/>
      <c r="P16" s="567"/>
      <c r="Q16" s="567"/>
      <c r="R16" s="556">
        <f t="shared" si="3"/>
        <v>0</v>
      </c>
      <c r="S16" s="547">
        <f t="shared" si="4"/>
        <v>0</v>
      </c>
      <c r="T16" s="540"/>
      <c r="U16" s="540"/>
      <c r="V16" s="540"/>
    </row>
    <row r="17" spans="1:22" ht="10.5">
      <c r="A17" s="696">
        <v>8</v>
      </c>
      <c r="B17" s="693"/>
      <c r="C17" s="699"/>
      <c r="D17" s="700" t="s">
        <v>187</v>
      </c>
      <c r="E17" s="567"/>
      <c r="F17" s="568">
        <v>190500</v>
      </c>
      <c r="G17" s="567"/>
      <c r="H17" s="567"/>
      <c r="I17" s="567">
        <v>190500</v>
      </c>
      <c r="J17" s="567"/>
      <c r="K17" s="567"/>
      <c r="L17" s="569"/>
      <c r="M17" s="567"/>
      <c r="N17" s="569"/>
      <c r="O17" s="567"/>
      <c r="P17" s="569"/>
      <c r="Q17" s="567"/>
      <c r="R17" s="556">
        <f t="shared" si="3"/>
        <v>0</v>
      </c>
      <c r="S17" s="547">
        <f t="shared" si="4"/>
        <v>0</v>
      </c>
      <c r="T17" s="540"/>
      <c r="U17" s="540"/>
      <c r="V17" s="540"/>
    </row>
    <row r="18" spans="1:22" ht="10.5">
      <c r="A18" s="696">
        <v>9</v>
      </c>
      <c r="B18" s="693"/>
      <c r="C18" s="699"/>
      <c r="D18" s="700" t="s">
        <v>414</v>
      </c>
      <c r="E18" s="567"/>
      <c r="F18" s="568"/>
      <c r="G18" s="567"/>
      <c r="H18" s="567"/>
      <c r="I18" s="567"/>
      <c r="J18" s="567"/>
      <c r="K18" s="567"/>
      <c r="L18" s="569"/>
      <c r="M18" s="567"/>
      <c r="N18" s="569"/>
      <c r="O18" s="567"/>
      <c r="P18" s="569"/>
      <c r="Q18" s="567"/>
      <c r="R18" s="556">
        <f t="shared" si="3"/>
        <v>0</v>
      </c>
      <c r="S18" s="547">
        <f t="shared" si="4"/>
        <v>0</v>
      </c>
      <c r="T18" s="540"/>
      <c r="U18" s="540"/>
      <c r="V18" s="540"/>
    </row>
    <row r="19" spans="1:22" ht="10.5">
      <c r="A19" s="696">
        <v>10</v>
      </c>
      <c r="B19" s="693"/>
      <c r="C19" s="699"/>
      <c r="D19" s="700" t="s">
        <v>442</v>
      </c>
      <c r="E19" s="567"/>
      <c r="F19" s="568">
        <v>3199000</v>
      </c>
      <c r="G19" s="567">
        <v>135000</v>
      </c>
      <c r="H19" s="567"/>
      <c r="I19" s="567">
        <v>3064000</v>
      </c>
      <c r="J19" s="567"/>
      <c r="K19" s="567"/>
      <c r="L19" s="569"/>
      <c r="M19" s="567"/>
      <c r="N19" s="569"/>
      <c r="O19" s="567"/>
      <c r="P19" s="569"/>
      <c r="Q19" s="567"/>
      <c r="R19" s="556">
        <f t="shared" si="3"/>
        <v>0</v>
      </c>
      <c r="S19" s="547">
        <f t="shared" si="4"/>
        <v>0</v>
      </c>
      <c r="T19" s="540"/>
      <c r="U19" s="540"/>
      <c r="V19" s="540"/>
    </row>
    <row r="20" spans="1:22" ht="10.5">
      <c r="A20" s="696">
        <v>11</v>
      </c>
      <c r="B20" s="693"/>
      <c r="C20" s="699"/>
      <c r="D20" s="698" t="s">
        <v>415</v>
      </c>
      <c r="E20" s="567"/>
      <c r="F20" s="568"/>
      <c r="G20" s="567"/>
      <c r="H20" s="567"/>
      <c r="I20" s="567"/>
      <c r="J20" s="567"/>
      <c r="K20" s="567"/>
      <c r="L20" s="569"/>
      <c r="M20" s="567"/>
      <c r="N20" s="569"/>
      <c r="O20" s="567"/>
      <c r="P20" s="569"/>
      <c r="Q20" s="567"/>
      <c r="R20" s="556">
        <f t="shared" si="3"/>
        <v>0</v>
      </c>
      <c r="S20" s="547">
        <f t="shared" si="4"/>
        <v>0</v>
      </c>
      <c r="T20" s="540"/>
      <c r="U20" s="540"/>
      <c r="V20" s="540"/>
    </row>
    <row r="21" spans="1:22" ht="10.5">
      <c r="A21" s="696">
        <v>12</v>
      </c>
      <c r="B21" s="693"/>
      <c r="C21" s="699"/>
      <c r="D21" s="698" t="s">
        <v>416</v>
      </c>
      <c r="E21" s="567"/>
      <c r="F21" s="568"/>
      <c r="G21" s="567"/>
      <c r="H21" s="567"/>
      <c r="I21" s="567"/>
      <c r="J21" s="567"/>
      <c r="K21" s="567"/>
      <c r="L21" s="569"/>
      <c r="M21" s="567"/>
      <c r="N21" s="569"/>
      <c r="O21" s="567"/>
      <c r="P21" s="569"/>
      <c r="Q21" s="567"/>
      <c r="R21" s="556">
        <f t="shared" si="3"/>
        <v>0</v>
      </c>
      <c r="S21" s="547">
        <f t="shared" si="4"/>
        <v>0</v>
      </c>
      <c r="T21" s="540"/>
      <c r="U21" s="540"/>
      <c r="V21" s="540"/>
    </row>
    <row r="22" spans="1:22" ht="10.5">
      <c r="A22" s="696">
        <v>13</v>
      </c>
      <c r="B22" s="693"/>
      <c r="C22" s="699"/>
      <c r="D22" s="698" t="s">
        <v>417</v>
      </c>
      <c r="E22" s="567"/>
      <c r="F22" s="568"/>
      <c r="G22" s="567">
        <v>0</v>
      </c>
      <c r="H22" s="567"/>
      <c r="I22" s="567"/>
      <c r="J22" s="567"/>
      <c r="K22" s="567"/>
      <c r="L22" s="567"/>
      <c r="M22" s="567"/>
      <c r="N22" s="569"/>
      <c r="O22" s="567"/>
      <c r="P22" s="569"/>
      <c r="Q22" s="567"/>
      <c r="R22" s="556">
        <f t="shared" si="3"/>
        <v>0</v>
      </c>
      <c r="S22" s="547">
        <f t="shared" si="4"/>
        <v>0</v>
      </c>
      <c r="T22" s="540"/>
      <c r="U22" s="540"/>
      <c r="V22" s="540"/>
    </row>
    <row r="23" spans="1:22" ht="10.5">
      <c r="A23" s="696">
        <v>14</v>
      </c>
      <c r="B23" s="693"/>
      <c r="C23" s="699"/>
      <c r="D23" s="698" t="s">
        <v>418</v>
      </c>
      <c r="E23" s="567"/>
      <c r="F23" s="568">
        <v>154000</v>
      </c>
      <c r="G23" s="567">
        <v>12297</v>
      </c>
      <c r="H23" s="567"/>
      <c r="I23" s="567">
        <v>141703</v>
      </c>
      <c r="J23" s="567"/>
      <c r="K23" s="567"/>
      <c r="L23" s="567"/>
      <c r="M23" s="567"/>
      <c r="N23" s="569"/>
      <c r="O23" s="567"/>
      <c r="P23" s="569"/>
      <c r="Q23" s="567"/>
      <c r="R23" s="556">
        <f t="shared" si="3"/>
        <v>0</v>
      </c>
      <c r="S23" s="547">
        <f t="shared" si="4"/>
        <v>0</v>
      </c>
      <c r="T23" s="540"/>
      <c r="U23" s="540"/>
      <c r="V23" s="540"/>
    </row>
    <row r="24" spans="1:22" ht="10.5">
      <c r="A24" s="696">
        <v>15</v>
      </c>
      <c r="B24" s="693"/>
      <c r="C24" s="699"/>
      <c r="D24" s="698" t="s">
        <v>443</v>
      </c>
      <c r="E24" s="556">
        <f aca="true" t="shared" si="6" ref="E24:Q24">SUM(E25:E27)</f>
        <v>0</v>
      </c>
      <c r="F24" s="562">
        <f t="shared" si="6"/>
        <v>820000</v>
      </c>
      <c r="G24" s="548">
        <f t="shared" si="6"/>
        <v>40278.7</v>
      </c>
      <c r="H24" s="556">
        <f t="shared" si="6"/>
        <v>0</v>
      </c>
      <c r="I24" s="548">
        <f t="shared" si="6"/>
        <v>765702.67</v>
      </c>
      <c r="J24" s="556">
        <f t="shared" si="6"/>
        <v>0</v>
      </c>
      <c r="K24" s="548">
        <f t="shared" si="6"/>
        <v>0</v>
      </c>
      <c r="L24" s="556">
        <f t="shared" si="6"/>
        <v>0</v>
      </c>
      <c r="M24" s="548">
        <f t="shared" si="6"/>
        <v>14018.63</v>
      </c>
      <c r="N24" s="556">
        <f t="shared" si="6"/>
        <v>0</v>
      </c>
      <c r="O24" s="548">
        <f t="shared" si="6"/>
        <v>0</v>
      </c>
      <c r="P24" s="556">
        <f t="shared" si="6"/>
        <v>0</v>
      </c>
      <c r="Q24" s="548">
        <f t="shared" si="6"/>
        <v>0</v>
      </c>
      <c r="R24" s="556">
        <f t="shared" si="3"/>
        <v>0</v>
      </c>
      <c r="S24" s="547">
        <f t="shared" si="4"/>
        <v>5.4569682106375694E-12</v>
      </c>
      <c r="T24" s="540"/>
      <c r="U24" s="540"/>
      <c r="V24" s="540"/>
    </row>
    <row r="25" spans="1:22" ht="10.5">
      <c r="A25" s="696">
        <v>16</v>
      </c>
      <c r="B25" s="693"/>
      <c r="C25" s="699"/>
      <c r="D25" s="698" t="s">
        <v>504</v>
      </c>
      <c r="E25" s="567"/>
      <c r="F25" s="568"/>
      <c r="G25" s="568"/>
      <c r="H25" s="567"/>
      <c r="I25" s="567"/>
      <c r="J25" s="567"/>
      <c r="K25" s="567"/>
      <c r="L25" s="567"/>
      <c r="M25" s="567"/>
      <c r="N25" s="569"/>
      <c r="O25" s="567"/>
      <c r="P25" s="569"/>
      <c r="Q25" s="567"/>
      <c r="R25" s="556">
        <f t="shared" si="3"/>
        <v>0</v>
      </c>
      <c r="S25" s="547">
        <f t="shared" si="4"/>
        <v>0</v>
      </c>
      <c r="T25" s="540"/>
      <c r="U25" s="540"/>
      <c r="V25" s="540"/>
    </row>
    <row r="26" spans="1:22" ht="10.5">
      <c r="A26" s="696">
        <v>17</v>
      </c>
      <c r="B26" s="693"/>
      <c r="C26" s="699"/>
      <c r="D26" s="698" t="s">
        <v>444</v>
      </c>
      <c r="E26" s="567"/>
      <c r="F26" s="568">
        <v>820000</v>
      </c>
      <c r="G26" s="568">
        <v>40278.7</v>
      </c>
      <c r="H26" s="567"/>
      <c r="I26" s="567">
        <v>765702.67</v>
      </c>
      <c r="J26" s="567"/>
      <c r="K26" s="567"/>
      <c r="L26" s="567"/>
      <c r="M26" s="567">
        <v>14018.63</v>
      </c>
      <c r="N26" s="569"/>
      <c r="O26" s="567"/>
      <c r="P26" s="569"/>
      <c r="Q26" s="567"/>
      <c r="R26" s="556">
        <f t="shared" si="3"/>
        <v>0</v>
      </c>
      <c r="S26" s="547">
        <f t="shared" si="4"/>
        <v>5.4569682106375694E-12</v>
      </c>
      <c r="T26" s="540"/>
      <c r="U26" s="540"/>
      <c r="V26" s="540"/>
    </row>
    <row r="27" spans="1:22" ht="10.5">
      <c r="A27" s="696">
        <v>18</v>
      </c>
      <c r="B27" s="693"/>
      <c r="C27" s="699"/>
      <c r="D27" s="698" t="s">
        <v>419</v>
      </c>
      <c r="E27" s="567"/>
      <c r="F27" s="568"/>
      <c r="G27" s="568"/>
      <c r="H27" s="567"/>
      <c r="I27" s="567"/>
      <c r="J27" s="567"/>
      <c r="K27" s="567"/>
      <c r="L27" s="567"/>
      <c r="M27" s="567"/>
      <c r="N27" s="569"/>
      <c r="O27" s="567"/>
      <c r="P27" s="569"/>
      <c r="Q27" s="567"/>
      <c r="R27" s="556">
        <f t="shared" si="3"/>
        <v>0</v>
      </c>
      <c r="S27" s="547">
        <f t="shared" si="4"/>
        <v>0</v>
      </c>
      <c r="T27" s="540"/>
      <c r="U27" s="540"/>
      <c r="V27" s="540"/>
    </row>
    <row r="28" spans="1:22" ht="10.5">
      <c r="A28" s="696">
        <v>19</v>
      </c>
      <c r="B28" s="693"/>
      <c r="C28" s="699"/>
      <c r="D28" s="698" t="s">
        <v>420</v>
      </c>
      <c r="E28" s="567"/>
      <c r="F28" s="568"/>
      <c r="G28" s="568"/>
      <c r="H28" s="567"/>
      <c r="I28" s="567"/>
      <c r="J28" s="569"/>
      <c r="K28" s="569"/>
      <c r="L28" s="569"/>
      <c r="M28" s="567"/>
      <c r="N28" s="569"/>
      <c r="O28" s="567"/>
      <c r="P28" s="569"/>
      <c r="Q28" s="567"/>
      <c r="R28" s="556">
        <f t="shared" si="3"/>
        <v>0</v>
      </c>
      <c r="S28" s="547">
        <f t="shared" si="4"/>
        <v>0</v>
      </c>
      <c r="T28" s="540"/>
      <c r="U28" s="540"/>
      <c r="V28" s="540"/>
    </row>
    <row r="29" spans="1:22" ht="10.5">
      <c r="A29" s="696">
        <v>20</v>
      </c>
      <c r="B29" s="693"/>
      <c r="C29" s="697" t="s">
        <v>421</v>
      </c>
      <c r="D29" s="698" t="s">
        <v>422</v>
      </c>
      <c r="E29" s="567"/>
      <c r="F29" s="568"/>
      <c r="G29" s="568"/>
      <c r="H29" s="567"/>
      <c r="I29" s="567"/>
      <c r="J29" s="569"/>
      <c r="K29" s="569"/>
      <c r="L29" s="569"/>
      <c r="M29" s="567"/>
      <c r="N29" s="569"/>
      <c r="O29" s="567"/>
      <c r="P29" s="569"/>
      <c r="Q29" s="567"/>
      <c r="R29" s="556">
        <f t="shared" si="3"/>
        <v>0</v>
      </c>
      <c r="S29" s="547">
        <f t="shared" si="4"/>
        <v>0</v>
      </c>
      <c r="T29" s="540"/>
      <c r="U29" s="540"/>
      <c r="V29" s="540"/>
    </row>
    <row r="30" spans="1:22" ht="10.5">
      <c r="A30" s="696">
        <v>21</v>
      </c>
      <c r="B30" s="693"/>
      <c r="C30" s="697" t="s">
        <v>423</v>
      </c>
      <c r="D30" s="698" t="s">
        <v>424</v>
      </c>
      <c r="E30" s="567"/>
      <c r="F30" s="568">
        <v>198000</v>
      </c>
      <c r="G30" s="568">
        <v>762.5</v>
      </c>
      <c r="H30" s="567"/>
      <c r="I30" s="567">
        <v>197237.5</v>
      </c>
      <c r="J30" s="567"/>
      <c r="K30" s="567"/>
      <c r="L30" s="567"/>
      <c r="M30" s="567"/>
      <c r="N30" s="567"/>
      <c r="O30" s="568"/>
      <c r="P30" s="567"/>
      <c r="Q30" s="568"/>
      <c r="R30" s="556">
        <f t="shared" si="3"/>
        <v>0</v>
      </c>
      <c r="S30" s="547">
        <f t="shared" si="4"/>
        <v>0</v>
      </c>
      <c r="T30" s="540"/>
      <c r="U30" s="540"/>
      <c r="V30" s="540"/>
    </row>
    <row r="31" spans="1:22" ht="10.5">
      <c r="A31" s="696">
        <v>22</v>
      </c>
      <c r="B31" s="693"/>
      <c r="C31" s="697" t="s">
        <v>425</v>
      </c>
      <c r="D31" s="698" t="s">
        <v>426</v>
      </c>
      <c r="E31" s="567"/>
      <c r="F31" s="568">
        <v>7241000</v>
      </c>
      <c r="G31" s="568">
        <v>35085.78</v>
      </c>
      <c r="H31" s="567" t="s">
        <v>836</v>
      </c>
      <c r="I31" s="567">
        <v>7205914.22</v>
      </c>
      <c r="J31" s="567"/>
      <c r="K31" s="567"/>
      <c r="L31" s="567"/>
      <c r="M31" s="567"/>
      <c r="N31" s="567"/>
      <c r="O31" s="568"/>
      <c r="P31" s="567"/>
      <c r="Q31" s="568"/>
      <c r="R31" s="556">
        <v>0</v>
      </c>
      <c r="S31" s="547">
        <f t="shared" si="4"/>
        <v>0</v>
      </c>
      <c r="T31" s="540"/>
      <c r="U31" s="540"/>
      <c r="V31" s="540"/>
    </row>
    <row r="32" spans="1:22" ht="10.5">
      <c r="A32" s="696">
        <v>23</v>
      </c>
      <c r="B32" s="693"/>
      <c r="C32" s="699"/>
      <c r="D32" s="698" t="s">
        <v>427</v>
      </c>
      <c r="E32" s="567"/>
      <c r="F32" s="568"/>
      <c r="G32" s="568"/>
      <c r="H32" s="567"/>
      <c r="I32" s="567"/>
      <c r="J32" s="567"/>
      <c r="K32" s="567"/>
      <c r="L32" s="567"/>
      <c r="M32" s="567"/>
      <c r="N32" s="567"/>
      <c r="O32" s="568"/>
      <c r="P32" s="567"/>
      <c r="Q32" s="568"/>
      <c r="R32" s="556">
        <f t="shared" si="3"/>
        <v>0</v>
      </c>
      <c r="S32" s="547">
        <f t="shared" si="4"/>
        <v>0</v>
      </c>
      <c r="T32" s="540"/>
      <c r="U32" s="540"/>
      <c r="V32" s="540"/>
    </row>
    <row r="33" spans="1:22" ht="10.5">
      <c r="A33" s="696">
        <v>24</v>
      </c>
      <c r="B33" s="693"/>
      <c r="C33" s="697" t="s">
        <v>428</v>
      </c>
      <c r="D33" s="698" t="s">
        <v>429</v>
      </c>
      <c r="E33" s="567"/>
      <c r="F33" s="568"/>
      <c r="G33" s="568"/>
      <c r="H33" s="567"/>
      <c r="I33" s="567"/>
      <c r="J33" s="569"/>
      <c r="K33" s="567"/>
      <c r="L33" s="567"/>
      <c r="M33" s="567"/>
      <c r="N33" s="569"/>
      <c r="O33" s="567"/>
      <c r="P33" s="569"/>
      <c r="Q33" s="567"/>
      <c r="R33" s="556">
        <f t="shared" si="3"/>
        <v>0</v>
      </c>
      <c r="S33" s="547">
        <f t="shared" si="4"/>
        <v>0</v>
      </c>
      <c r="T33" s="540"/>
      <c r="U33" s="540"/>
      <c r="V33" s="540"/>
    </row>
    <row r="34" spans="1:22" ht="10.5">
      <c r="A34" s="696">
        <v>25</v>
      </c>
      <c r="B34" s="693"/>
      <c r="C34" s="697" t="s">
        <v>445</v>
      </c>
      <c r="D34" s="698" t="s">
        <v>446</v>
      </c>
      <c r="E34" s="567"/>
      <c r="F34" s="568"/>
      <c r="G34" s="568"/>
      <c r="H34" s="567"/>
      <c r="I34" s="567"/>
      <c r="J34" s="569"/>
      <c r="K34" s="567"/>
      <c r="L34" s="567"/>
      <c r="M34" s="567"/>
      <c r="N34" s="569"/>
      <c r="O34" s="567"/>
      <c r="P34" s="569"/>
      <c r="Q34" s="567"/>
      <c r="R34" s="556">
        <f t="shared" si="3"/>
        <v>0</v>
      </c>
      <c r="S34" s="547">
        <f t="shared" si="4"/>
        <v>0</v>
      </c>
      <c r="T34" s="540"/>
      <c r="U34" s="540"/>
      <c r="V34" s="540"/>
    </row>
    <row r="35" spans="1:22" ht="10.5">
      <c r="A35" s="696">
        <v>26</v>
      </c>
      <c r="B35" s="693"/>
      <c r="C35" s="701" t="s">
        <v>447</v>
      </c>
      <c r="D35" s="702" t="s">
        <v>448</v>
      </c>
      <c r="E35" s="567"/>
      <c r="F35" s="568"/>
      <c r="G35" s="568"/>
      <c r="H35" s="567"/>
      <c r="I35" s="567"/>
      <c r="J35" s="569"/>
      <c r="K35" s="567"/>
      <c r="L35" s="567"/>
      <c r="M35" s="567"/>
      <c r="N35" s="569"/>
      <c r="O35" s="567"/>
      <c r="P35" s="569"/>
      <c r="Q35" s="567"/>
      <c r="R35" s="556">
        <f t="shared" si="3"/>
        <v>0</v>
      </c>
      <c r="S35" s="547">
        <f t="shared" si="4"/>
        <v>0</v>
      </c>
      <c r="T35" s="540"/>
      <c r="U35" s="540"/>
      <c r="V35" s="540"/>
    </row>
    <row r="36" spans="1:22" ht="10.5">
      <c r="A36" s="696">
        <v>27</v>
      </c>
      <c r="B36" s="693"/>
      <c r="C36" s="698" t="s">
        <v>431</v>
      </c>
      <c r="D36" s="703"/>
      <c r="E36" s="567"/>
      <c r="F36" s="570"/>
      <c r="G36" s="568"/>
      <c r="H36" s="567"/>
      <c r="I36" s="567"/>
      <c r="J36" s="569"/>
      <c r="K36" s="567"/>
      <c r="L36" s="569"/>
      <c r="M36" s="569"/>
      <c r="N36" s="569"/>
      <c r="O36" s="567"/>
      <c r="P36" s="569"/>
      <c r="Q36" s="567"/>
      <c r="R36" s="556">
        <f t="shared" si="3"/>
        <v>0</v>
      </c>
      <c r="S36" s="547">
        <f t="shared" si="4"/>
        <v>0</v>
      </c>
      <c r="T36" s="540"/>
      <c r="U36" s="540"/>
      <c r="V36" s="540"/>
    </row>
    <row r="37" spans="1:22" ht="11.25" thickBot="1">
      <c r="A37" s="696">
        <v>28</v>
      </c>
      <c r="B37" s="704"/>
      <c r="C37" s="705" t="s">
        <v>430</v>
      </c>
      <c r="D37" s="665"/>
      <c r="E37" s="571"/>
      <c r="F37" s="572"/>
      <c r="G37" s="573"/>
      <c r="H37" s="574"/>
      <c r="I37" s="574"/>
      <c r="J37" s="574"/>
      <c r="K37" s="574"/>
      <c r="L37" s="575"/>
      <c r="M37" s="575"/>
      <c r="N37" s="574"/>
      <c r="O37" s="574"/>
      <c r="P37" s="574"/>
      <c r="Q37" s="574"/>
      <c r="R37" s="559">
        <f t="shared" si="3"/>
        <v>0</v>
      </c>
      <c r="S37" s="549">
        <f t="shared" si="4"/>
        <v>0</v>
      </c>
      <c r="T37" s="540"/>
      <c r="U37" s="540"/>
      <c r="V37" s="540"/>
    </row>
    <row r="38" spans="1:22" ht="11.25" thickBot="1">
      <c r="A38" s="688">
        <v>29</v>
      </c>
      <c r="B38" s="689" t="s">
        <v>449</v>
      </c>
      <c r="C38" s="690"/>
      <c r="D38" s="691"/>
      <c r="E38" s="557">
        <f>SUM(E39:E45)</f>
        <v>0</v>
      </c>
      <c r="F38" s="550">
        <f>SUM(F39:F45)</f>
        <v>64471000</v>
      </c>
      <c r="G38" s="550">
        <f>SUM(G39:G45)</f>
        <v>29263.46</v>
      </c>
      <c r="H38" s="557">
        <f>SUM(H39:H45)</f>
        <v>0</v>
      </c>
      <c r="I38" s="550">
        <f>SUM(I39:I45)</f>
        <v>61128305.15</v>
      </c>
      <c r="J38" s="557">
        <f aca="true" t="shared" si="7" ref="J38:O38">SUM(J39:J45)</f>
        <v>0</v>
      </c>
      <c r="K38" s="550">
        <f t="shared" si="7"/>
        <v>0</v>
      </c>
      <c r="L38" s="557">
        <f t="shared" si="7"/>
        <v>0</v>
      </c>
      <c r="M38" s="550">
        <f t="shared" si="7"/>
        <v>3313431.39</v>
      </c>
      <c r="N38" s="557">
        <f t="shared" si="7"/>
        <v>0</v>
      </c>
      <c r="O38" s="550">
        <f t="shared" si="7"/>
        <v>0</v>
      </c>
      <c r="P38" s="557">
        <f>SUM(P39:P45)</f>
        <v>0</v>
      </c>
      <c r="Q38" s="550">
        <f>SUM(Q39:Q45)</f>
        <v>0</v>
      </c>
      <c r="R38" s="557">
        <f t="shared" si="3"/>
        <v>0</v>
      </c>
      <c r="S38" s="550">
        <f t="shared" si="4"/>
        <v>4.656612873077393E-10</v>
      </c>
      <c r="T38" s="540"/>
      <c r="U38" s="540"/>
      <c r="V38" s="540"/>
    </row>
    <row r="39" spans="1:22" ht="10.5" customHeight="1">
      <c r="A39" s="692">
        <v>30</v>
      </c>
      <c r="B39" s="706" t="s">
        <v>450</v>
      </c>
      <c r="C39" s="706"/>
      <c r="D39" s="707"/>
      <c r="E39" s="565"/>
      <c r="F39" s="563">
        <v>50484000</v>
      </c>
      <c r="G39" s="563"/>
      <c r="H39" s="565"/>
      <c r="I39" s="565">
        <v>47978609.57</v>
      </c>
      <c r="J39" s="576"/>
      <c r="K39" s="565"/>
      <c r="L39" s="576"/>
      <c r="M39" s="566">
        <v>2505390.43</v>
      </c>
      <c r="N39" s="565"/>
      <c r="O39" s="565"/>
      <c r="P39" s="565"/>
      <c r="Q39" s="565"/>
      <c r="R39" s="558">
        <f t="shared" si="3"/>
        <v>0</v>
      </c>
      <c r="S39" s="547">
        <f aca="true" t="shared" si="8" ref="S39:S47">F39-G39-I39-K39-M39-O39-Q39</f>
        <v>-4.656612873077393E-10</v>
      </c>
      <c r="T39" s="540"/>
      <c r="U39" s="540"/>
      <c r="V39" s="540"/>
    </row>
    <row r="40" spans="1:22" ht="10.5">
      <c r="A40" s="696">
        <v>31</v>
      </c>
      <c r="B40" s="703" t="s">
        <v>451</v>
      </c>
      <c r="C40" s="703"/>
      <c r="D40" s="708"/>
      <c r="E40" s="567"/>
      <c r="F40" s="567">
        <v>10179000</v>
      </c>
      <c r="G40" s="567"/>
      <c r="H40" s="567"/>
      <c r="I40" s="567">
        <v>9505200.11</v>
      </c>
      <c r="J40" s="568"/>
      <c r="K40" s="567"/>
      <c r="L40" s="568"/>
      <c r="M40" s="569">
        <v>673799.89</v>
      </c>
      <c r="N40" s="567"/>
      <c r="O40" s="567"/>
      <c r="P40" s="567"/>
      <c r="Q40" s="567"/>
      <c r="R40" s="556">
        <f t="shared" si="3"/>
        <v>0</v>
      </c>
      <c r="S40" s="547">
        <f t="shared" si="8"/>
        <v>5.820766091346741E-10</v>
      </c>
      <c r="T40" s="540"/>
      <c r="U40" s="540"/>
      <c r="V40" s="540"/>
    </row>
    <row r="41" spans="1:22" ht="10.5">
      <c r="A41" s="692">
        <v>32</v>
      </c>
      <c r="B41" s="703" t="s">
        <v>452</v>
      </c>
      <c r="C41" s="703"/>
      <c r="D41" s="708"/>
      <c r="E41" s="567"/>
      <c r="F41" s="567">
        <v>711000</v>
      </c>
      <c r="G41" s="567">
        <v>29263.46</v>
      </c>
      <c r="H41" s="567"/>
      <c r="I41" s="567">
        <v>671736.54</v>
      </c>
      <c r="J41" s="568"/>
      <c r="K41" s="567"/>
      <c r="L41" s="568"/>
      <c r="M41" s="569">
        <v>10000</v>
      </c>
      <c r="N41" s="567"/>
      <c r="O41" s="567"/>
      <c r="P41" s="567"/>
      <c r="Q41" s="567"/>
      <c r="R41" s="556">
        <f t="shared" si="3"/>
        <v>0</v>
      </c>
      <c r="S41" s="547">
        <f t="shared" si="8"/>
        <v>0</v>
      </c>
      <c r="T41" s="540"/>
      <c r="U41" s="540"/>
      <c r="V41" s="540"/>
    </row>
    <row r="42" spans="1:22" ht="10.5">
      <c r="A42" s="696">
        <v>33</v>
      </c>
      <c r="B42" s="703" t="s">
        <v>453</v>
      </c>
      <c r="C42" s="703"/>
      <c r="D42" s="708"/>
      <c r="E42" s="567"/>
      <c r="F42" s="567"/>
      <c r="G42" s="567"/>
      <c r="H42" s="567"/>
      <c r="I42" s="567"/>
      <c r="J42" s="568"/>
      <c r="K42" s="567"/>
      <c r="L42" s="568"/>
      <c r="M42" s="569"/>
      <c r="N42" s="567"/>
      <c r="O42" s="567"/>
      <c r="P42" s="567"/>
      <c r="Q42" s="567"/>
      <c r="R42" s="556">
        <f t="shared" si="3"/>
        <v>0</v>
      </c>
      <c r="S42" s="547">
        <f t="shared" si="8"/>
        <v>0</v>
      </c>
      <c r="T42" s="540"/>
      <c r="U42" s="540"/>
      <c r="V42" s="540"/>
    </row>
    <row r="43" spans="1:22" ht="10.5">
      <c r="A43" s="692">
        <v>34</v>
      </c>
      <c r="B43" s="703" t="s">
        <v>454</v>
      </c>
      <c r="C43" s="703"/>
      <c r="D43" s="708"/>
      <c r="E43" s="567"/>
      <c r="F43" s="567">
        <v>2513000</v>
      </c>
      <c r="G43" s="567"/>
      <c r="H43" s="567"/>
      <c r="I43" s="567">
        <v>2388758.93</v>
      </c>
      <c r="J43" s="568"/>
      <c r="K43" s="567"/>
      <c r="L43" s="568"/>
      <c r="M43" s="569">
        <v>124241.07</v>
      </c>
      <c r="N43" s="567"/>
      <c r="O43" s="567"/>
      <c r="P43" s="567"/>
      <c r="Q43" s="567"/>
      <c r="R43" s="556">
        <f t="shared" si="3"/>
        <v>0</v>
      </c>
      <c r="S43" s="547">
        <f t="shared" si="8"/>
        <v>-1.7462298274040222E-10</v>
      </c>
      <c r="T43" s="540"/>
      <c r="U43" s="540"/>
      <c r="V43" s="540"/>
    </row>
    <row r="44" spans="1:22" ht="10.5">
      <c r="A44" s="696">
        <v>35</v>
      </c>
      <c r="B44" s="703" t="s">
        <v>455</v>
      </c>
      <c r="C44" s="703"/>
      <c r="D44" s="708"/>
      <c r="E44" s="567"/>
      <c r="F44" s="567">
        <v>584000</v>
      </c>
      <c r="G44" s="567"/>
      <c r="H44" s="567"/>
      <c r="I44" s="567">
        <v>584000</v>
      </c>
      <c r="J44" s="568"/>
      <c r="K44" s="567"/>
      <c r="L44" s="568"/>
      <c r="M44" s="569"/>
      <c r="N44" s="567"/>
      <c r="O44" s="567"/>
      <c r="P44" s="567"/>
      <c r="Q44" s="567"/>
      <c r="R44" s="556">
        <f t="shared" si="3"/>
        <v>0</v>
      </c>
      <c r="S44" s="547">
        <f t="shared" si="8"/>
        <v>0</v>
      </c>
      <c r="T44" s="540"/>
      <c r="U44" s="540"/>
      <c r="V44" s="540"/>
    </row>
    <row r="45" spans="1:22" ht="11.25" thickBot="1">
      <c r="A45" s="692">
        <v>36</v>
      </c>
      <c r="B45" s="709" t="s">
        <v>456</v>
      </c>
      <c r="C45" s="709"/>
      <c r="D45" s="710"/>
      <c r="E45" s="574"/>
      <c r="F45" s="571"/>
      <c r="G45" s="571"/>
      <c r="H45" s="574"/>
      <c r="I45" s="574"/>
      <c r="J45" s="570"/>
      <c r="K45" s="574"/>
      <c r="L45" s="570"/>
      <c r="M45" s="575"/>
      <c r="N45" s="574"/>
      <c r="O45" s="574"/>
      <c r="P45" s="574"/>
      <c r="Q45" s="574"/>
      <c r="R45" s="559">
        <f t="shared" si="3"/>
        <v>0</v>
      </c>
      <c r="S45" s="547">
        <f t="shared" si="8"/>
        <v>0</v>
      </c>
      <c r="T45" s="540"/>
      <c r="U45" s="540"/>
      <c r="V45" s="540"/>
    </row>
    <row r="46" spans="1:22" ht="16.5" customHeight="1" thickBot="1">
      <c r="A46" s="688">
        <v>37</v>
      </c>
      <c r="B46" s="689" t="s">
        <v>457</v>
      </c>
      <c r="C46" s="690"/>
      <c r="D46" s="691"/>
      <c r="E46" s="554">
        <f>E47+E53</f>
        <v>0</v>
      </c>
      <c r="F46" s="550">
        <f>F47+F53</f>
        <v>237000</v>
      </c>
      <c r="G46" s="550">
        <f>G47+G53</f>
        <v>59969.5</v>
      </c>
      <c r="H46" s="554">
        <f>H47+H53</f>
        <v>0</v>
      </c>
      <c r="I46" s="551">
        <f>I47+I53</f>
        <v>177030.5</v>
      </c>
      <c r="J46" s="554">
        <f aca="true" t="shared" si="9" ref="J46:O46">J47+J53</f>
        <v>0</v>
      </c>
      <c r="K46" s="551">
        <f t="shared" si="9"/>
        <v>0</v>
      </c>
      <c r="L46" s="554">
        <f t="shared" si="9"/>
        <v>0</v>
      </c>
      <c r="M46" s="551">
        <f t="shared" si="9"/>
        <v>0</v>
      </c>
      <c r="N46" s="554">
        <f t="shared" si="9"/>
        <v>0</v>
      </c>
      <c r="O46" s="551">
        <f t="shared" si="9"/>
        <v>0</v>
      </c>
      <c r="P46" s="554">
        <f>P47+P53</f>
        <v>0</v>
      </c>
      <c r="Q46" s="551">
        <f>Q47+Q53</f>
        <v>0</v>
      </c>
      <c r="R46" s="554">
        <f t="shared" si="3"/>
        <v>0</v>
      </c>
      <c r="S46" s="550">
        <f t="shared" si="8"/>
        <v>0</v>
      </c>
      <c r="T46" s="540"/>
      <c r="U46" s="540"/>
      <c r="V46" s="540"/>
    </row>
    <row r="47" spans="1:22" ht="12.75" customHeight="1" thickBot="1">
      <c r="A47" s="711">
        <v>38</v>
      </c>
      <c r="B47" s="905" t="s">
        <v>458</v>
      </c>
      <c r="C47" s="906"/>
      <c r="D47" s="907"/>
      <c r="E47" s="554">
        <f>SUM(E48:E52)</f>
        <v>0</v>
      </c>
      <c r="F47" s="552">
        <f>SUM(F48:F52)</f>
        <v>0</v>
      </c>
      <c r="G47" s="552">
        <f>SUM(G48:G52)</f>
        <v>0</v>
      </c>
      <c r="H47" s="554">
        <f>SUM(H48:H52)</f>
        <v>0</v>
      </c>
      <c r="I47" s="551">
        <f>SUM(I48:I52)</f>
        <v>0</v>
      </c>
      <c r="J47" s="554">
        <f aca="true" t="shared" si="10" ref="J47:O47">J48+J49+J52</f>
        <v>0</v>
      </c>
      <c r="K47" s="551">
        <f t="shared" si="10"/>
        <v>0</v>
      </c>
      <c r="L47" s="554">
        <f t="shared" si="10"/>
        <v>0</v>
      </c>
      <c r="M47" s="551">
        <f t="shared" si="10"/>
        <v>0</v>
      </c>
      <c r="N47" s="554">
        <f t="shared" si="10"/>
        <v>0</v>
      </c>
      <c r="O47" s="551">
        <f t="shared" si="10"/>
        <v>0</v>
      </c>
      <c r="P47" s="554">
        <f>P48+P49+P52</f>
        <v>0</v>
      </c>
      <c r="Q47" s="551">
        <f>Q48+Q49+Q52</f>
        <v>0</v>
      </c>
      <c r="R47" s="557">
        <f t="shared" si="3"/>
        <v>0</v>
      </c>
      <c r="S47" s="550">
        <f t="shared" si="8"/>
        <v>0</v>
      </c>
      <c r="T47" s="540"/>
      <c r="U47" s="540"/>
      <c r="V47" s="540"/>
    </row>
    <row r="48" spans="1:22" ht="10.5">
      <c r="A48" s="712">
        <v>39</v>
      </c>
      <c r="B48" s="706" t="s">
        <v>192</v>
      </c>
      <c r="C48" s="706"/>
      <c r="D48" s="707"/>
      <c r="E48" s="565"/>
      <c r="F48" s="563"/>
      <c r="G48" s="563"/>
      <c r="H48" s="565"/>
      <c r="I48" s="565"/>
      <c r="J48" s="566"/>
      <c r="K48" s="566"/>
      <c r="L48" s="565"/>
      <c r="M48" s="565"/>
      <c r="N48" s="566"/>
      <c r="O48" s="565"/>
      <c r="P48" s="566"/>
      <c r="Q48" s="565"/>
      <c r="R48" s="558">
        <f t="shared" si="3"/>
        <v>0</v>
      </c>
      <c r="S48" s="547">
        <f aca="true" t="shared" si="11" ref="S48:S58">F48-G48-I48-K48-M48-O48-Q48</f>
        <v>0</v>
      </c>
      <c r="T48" s="540"/>
      <c r="U48" s="540"/>
      <c r="V48" s="540"/>
    </row>
    <row r="49" spans="1:22" ht="10.5">
      <c r="A49" s="696">
        <v>40</v>
      </c>
      <c r="B49" s="703" t="s">
        <v>189</v>
      </c>
      <c r="C49" s="703"/>
      <c r="D49" s="708"/>
      <c r="E49" s="567"/>
      <c r="F49" s="567"/>
      <c r="G49" s="567"/>
      <c r="H49" s="567"/>
      <c r="I49" s="567"/>
      <c r="J49" s="567"/>
      <c r="K49" s="567"/>
      <c r="L49" s="567"/>
      <c r="M49" s="569"/>
      <c r="N49" s="567"/>
      <c r="O49" s="567"/>
      <c r="P49" s="567"/>
      <c r="Q49" s="567"/>
      <c r="R49" s="556">
        <f t="shared" si="3"/>
        <v>0</v>
      </c>
      <c r="S49" s="547">
        <f t="shared" si="11"/>
        <v>0</v>
      </c>
      <c r="T49" s="540"/>
      <c r="U49" s="540"/>
      <c r="V49" s="540"/>
    </row>
    <row r="50" spans="1:22" ht="10.5">
      <c r="A50" s="696">
        <v>41</v>
      </c>
      <c r="B50" s="703" t="s">
        <v>190</v>
      </c>
      <c r="C50" s="703"/>
      <c r="D50" s="708"/>
      <c r="E50" s="574"/>
      <c r="F50" s="574"/>
      <c r="G50" s="574"/>
      <c r="H50" s="574"/>
      <c r="I50" s="574"/>
      <c r="J50" s="574"/>
      <c r="K50" s="574"/>
      <c r="L50" s="574"/>
      <c r="M50" s="575"/>
      <c r="N50" s="574"/>
      <c r="O50" s="574"/>
      <c r="P50" s="574"/>
      <c r="Q50" s="574"/>
      <c r="R50" s="556">
        <f t="shared" si="3"/>
        <v>0</v>
      </c>
      <c r="S50" s="547">
        <f t="shared" si="11"/>
        <v>0</v>
      </c>
      <c r="T50" s="540"/>
      <c r="U50" s="540"/>
      <c r="V50" s="540"/>
    </row>
    <row r="51" spans="1:22" ht="10.5">
      <c r="A51" s="696">
        <v>42</v>
      </c>
      <c r="B51" s="703" t="s">
        <v>188</v>
      </c>
      <c r="C51" s="703"/>
      <c r="D51" s="708"/>
      <c r="E51" s="574"/>
      <c r="F51" s="574"/>
      <c r="G51" s="574"/>
      <c r="H51" s="574"/>
      <c r="I51" s="574"/>
      <c r="J51" s="574"/>
      <c r="K51" s="574"/>
      <c r="L51" s="574"/>
      <c r="M51" s="575"/>
      <c r="N51" s="574"/>
      <c r="O51" s="574"/>
      <c r="P51" s="574"/>
      <c r="Q51" s="574"/>
      <c r="R51" s="559">
        <f t="shared" si="3"/>
        <v>0</v>
      </c>
      <c r="S51" s="547">
        <f t="shared" si="11"/>
        <v>0</v>
      </c>
      <c r="T51" s="540"/>
      <c r="U51" s="540"/>
      <c r="V51" s="540"/>
    </row>
    <row r="52" spans="1:22" ht="11.25" thickBot="1">
      <c r="A52" s="692">
        <v>43</v>
      </c>
      <c r="B52" s="663" t="s">
        <v>191</v>
      </c>
      <c r="C52" s="663"/>
      <c r="D52" s="663"/>
      <c r="E52" s="574"/>
      <c r="F52" s="571"/>
      <c r="G52" s="571"/>
      <c r="H52" s="574"/>
      <c r="I52" s="574"/>
      <c r="J52" s="574"/>
      <c r="K52" s="574"/>
      <c r="L52" s="574"/>
      <c r="M52" s="575"/>
      <c r="N52" s="574"/>
      <c r="O52" s="574"/>
      <c r="P52" s="574"/>
      <c r="Q52" s="574"/>
      <c r="R52" s="559">
        <f t="shared" si="3"/>
        <v>0</v>
      </c>
      <c r="S52" s="547">
        <f t="shared" si="11"/>
        <v>0</v>
      </c>
      <c r="T52" s="540"/>
      <c r="U52" s="540"/>
      <c r="V52" s="540"/>
    </row>
    <row r="53" spans="1:22" ht="11.25" thickBot="1">
      <c r="A53" s="688">
        <v>44</v>
      </c>
      <c r="B53" s="689" t="s">
        <v>432</v>
      </c>
      <c r="C53" s="690"/>
      <c r="D53" s="691"/>
      <c r="E53" s="557">
        <f>SUM(E54:E57)</f>
        <v>0</v>
      </c>
      <c r="F53" s="550">
        <f aca="true" t="shared" si="12" ref="F53:Q53">SUM(F54:F57)</f>
        <v>237000</v>
      </c>
      <c r="G53" s="550">
        <f t="shared" si="12"/>
        <v>59969.5</v>
      </c>
      <c r="H53" s="557">
        <f t="shared" si="12"/>
        <v>0</v>
      </c>
      <c r="I53" s="551">
        <f t="shared" si="12"/>
        <v>177030.5</v>
      </c>
      <c r="J53" s="557">
        <f t="shared" si="12"/>
        <v>0</v>
      </c>
      <c r="K53" s="551">
        <f t="shared" si="12"/>
        <v>0</v>
      </c>
      <c r="L53" s="557">
        <f t="shared" si="12"/>
        <v>0</v>
      </c>
      <c r="M53" s="551">
        <f t="shared" si="12"/>
        <v>0</v>
      </c>
      <c r="N53" s="557">
        <f t="shared" si="12"/>
        <v>0</v>
      </c>
      <c r="O53" s="551">
        <f t="shared" si="12"/>
        <v>0</v>
      </c>
      <c r="P53" s="557">
        <f t="shared" si="12"/>
        <v>0</v>
      </c>
      <c r="Q53" s="551">
        <f t="shared" si="12"/>
        <v>0</v>
      </c>
      <c r="R53" s="557">
        <f t="shared" si="3"/>
        <v>0</v>
      </c>
      <c r="S53" s="550">
        <f t="shared" si="11"/>
        <v>0</v>
      </c>
      <c r="T53" s="540"/>
      <c r="U53" s="540"/>
      <c r="V53" s="540"/>
    </row>
    <row r="54" spans="1:22" ht="10.5">
      <c r="A54" s="692">
        <v>45</v>
      </c>
      <c r="B54" s="706" t="s">
        <v>194</v>
      </c>
      <c r="C54" s="706"/>
      <c r="D54" s="707"/>
      <c r="E54" s="565"/>
      <c r="F54" s="563">
        <v>237000</v>
      </c>
      <c r="G54" s="563">
        <v>59969.5</v>
      </c>
      <c r="H54" s="565"/>
      <c r="I54" s="565">
        <v>177030.5</v>
      </c>
      <c r="J54" s="565"/>
      <c r="K54" s="565"/>
      <c r="L54" s="565"/>
      <c r="M54" s="565"/>
      <c r="N54" s="565"/>
      <c r="O54" s="565"/>
      <c r="P54" s="565"/>
      <c r="Q54" s="565"/>
      <c r="R54" s="558">
        <f t="shared" si="3"/>
        <v>0</v>
      </c>
      <c r="S54" s="547">
        <f t="shared" si="11"/>
        <v>0</v>
      </c>
      <c r="T54" s="540"/>
      <c r="U54" s="540"/>
      <c r="V54" s="540"/>
    </row>
    <row r="55" spans="1:22" ht="10.5">
      <c r="A55" s="692">
        <v>46</v>
      </c>
      <c r="B55" s="713" t="s">
        <v>193</v>
      </c>
      <c r="C55" s="713"/>
      <c r="D55" s="714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56">
        <f t="shared" si="3"/>
        <v>0</v>
      </c>
      <c r="S55" s="548">
        <f t="shared" si="11"/>
        <v>0</v>
      </c>
      <c r="T55" s="540"/>
      <c r="U55" s="540"/>
      <c r="V55" s="540"/>
    </row>
    <row r="56" spans="1:22" ht="10.5">
      <c r="A56" s="696">
        <v>47</v>
      </c>
      <c r="B56" s="703" t="s">
        <v>459</v>
      </c>
      <c r="C56" s="703"/>
      <c r="D56" s="708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56">
        <f t="shared" si="3"/>
        <v>0</v>
      </c>
      <c r="S56" s="548">
        <f t="shared" si="11"/>
        <v>0</v>
      </c>
      <c r="T56" s="540"/>
      <c r="U56" s="540"/>
      <c r="V56" s="540"/>
    </row>
    <row r="57" spans="1:22" ht="11.25" thickBot="1">
      <c r="A57" s="696">
        <v>48</v>
      </c>
      <c r="B57" s="709" t="s">
        <v>454</v>
      </c>
      <c r="C57" s="709"/>
      <c r="D57" s="710"/>
      <c r="E57" s="574"/>
      <c r="F57" s="571"/>
      <c r="G57" s="571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59">
        <f t="shared" si="3"/>
        <v>0</v>
      </c>
      <c r="S57" s="549">
        <f t="shared" si="11"/>
        <v>0</v>
      </c>
      <c r="T57" s="540"/>
      <c r="U57" s="540"/>
      <c r="V57" s="540"/>
    </row>
    <row r="58" spans="1:22" ht="11.25" thickBot="1">
      <c r="A58" s="688">
        <v>49</v>
      </c>
      <c r="B58" s="689" t="s">
        <v>433</v>
      </c>
      <c r="C58" s="690"/>
      <c r="D58" s="691"/>
      <c r="E58" s="577"/>
      <c r="F58" s="577">
        <v>191632</v>
      </c>
      <c r="G58" s="578">
        <v>5156.12</v>
      </c>
      <c r="H58" s="577"/>
      <c r="I58" s="577">
        <v>186475.88</v>
      </c>
      <c r="J58" s="577"/>
      <c r="K58" s="577"/>
      <c r="L58" s="577"/>
      <c r="M58" s="577"/>
      <c r="N58" s="577"/>
      <c r="O58" s="577"/>
      <c r="P58" s="577"/>
      <c r="Q58" s="577"/>
      <c r="R58" s="557">
        <f t="shared" si="3"/>
        <v>0</v>
      </c>
      <c r="S58" s="550">
        <f t="shared" si="11"/>
        <v>0</v>
      </c>
      <c r="T58" s="540"/>
      <c r="U58" s="540"/>
      <c r="V58" s="540"/>
    </row>
    <row r="59" spans="1:22" ht="10.5">
      <c r="A59" s="663"/>
      <c r="B59" s="663"/>
      <c r="C59" s="663"/>
      <c r="D59" s="663"/>
      <c r="E59" s="663"/>
      <c r="F59" s="663"/>
      <c r="G59" s="663"/>
      <c r="H59" s="663"/>
      <c r="I59" s="663"/>
      <c r="J59" s="663"/>
      <c r="K59" s="663"/>
      <c r="L59" s="663"/>
      <c r="M59" s="663"/>
      <c r="N59" s="663"/>
      <c r="O59" s="663"/>
      <c r="P59" s="663"/>
      <c r="Q59" s="663"/>
      <c r="R59" s="663"/>
      <c r="S59" s="663"/>
      <c r="T59" s="540"/>
      <c r="U59" s="540"/>
      <c r="V59" s="540"/>
    </row>
    <row r="60" spans="1:22" ht="12.75">
      <c r="A60" s="908" t="s">
        <v>460</v>
      </c>
      <c r="B60" s="909"/>
      <c r="C60" s="909"/>
      <c r="D60" s="909"/>
      <c r="E60" s="909"/>
      <c r="F60" s="715"/>
      <c r="G60" s="715"/>
      <c r="H60" s="715"/>
      <c r="I60" s="715"/>
      <c r="J60" s="715"/>
      <c r="K60" s="715"/>
      <c r="L60" s="715"/>
      <c r="M60" s="715"/>
      <c r="N60" s="715"/>
      <c r="O60" s="715"/>
      <c r="P60" s="715"/>
      <c r="Q60" s="715"/>
      <c r="R60" s="715"/>
      <c r="S60" s="715"/>
      <c r="T60" s="540"/>
      <c r="U60" s="540"/>
      <c r="V60" s="540"/>
    </row>
    <row r="61" spans="1:22" ht="12.75">
      <c r="A61" s="910" t="s">
        <v>461</v>
      </c>
      <c r="B61" s="909"/>
      <c r="C61" s="909"/>
      <c r="D61" s="909"/>
      <c r="E61" s="909"/>
      <c r="F61" s="663"/>
      <c r="G61" s="663"/>
      <c r="H61" s="663"/>
      <c r="I61" s="663"/>
      <c r="J61" s="663"/>
      <c r="K61" s="663"/>
      <c r="L61" s="663"/>
      <c r="M61" s="663"/>
      <c r="N61" s="663"/>
      <c r="O61" s="663"/>
      <c r="P61" s="663"/>
      <c r="Q61" s="663"/>
      <c r="R61" s="663"/>
      <c r="S61" s="663"/>
      <c r="T61" s="540"/>
      <c r="U61" s="540"/>
      <c r="V61" s="540"/>
    </row>
    <row r="62" spans="1:22" ht="10.5">
      <c r="A62" s="540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</row>
    <row r="63" spans="1:22" ht="10.5">
      <c r="A63" s="540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</row>
    <row r="64" spans="1:22" ht="10.5">
      <c r="A64" s="540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</row>
    <row r="65" spans="1:22" ht="10.5">
      <c r="A65" s="540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</row>
    <row r="66" spans="1:22" ht="10.5">
      <c r="A66" s="540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</row>
    <row r="67" spans="1:22" ht="10.5">
      <c r="A67" s="540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</row>
    <row r="68" spans="1:22" ht="10.5">
      <c r="A68" s="540"/>
      <c r="B68" s="540"/>
      <c r="C68" s="540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0"/>
      <c r="R68" s="540"/>
      <c r="S68" s="540"/>
      <c r="T68" s="540"/>
      <c r="U68" s="540"/>
      <c r="V68" s="540"/>
    </row>
  </sheetData>
  <sheetProtection/>
  <mergeCells count="14">
    <mergeCell ref="B11:D11"/>
    <mergeCell ref="B47:D47"/>
    <mergeCell ref="A60:E60"/>
    <mergeCell ref="A61:E61"/>
    <mergeCell ref="R4:S4"/>
    <mergeCell ref="A6:A7"/>
    <mergeCell ref="B6:D7"/>
    <mergeCell ref="E6:F6"/>
    <mergeCell ref="H6:I6"/>
    <mergeCell ref="J6:K6"/>
    <mergeCell ref="L6:M6"/>
    <mergeCell ref="N6:O6"/>
    <mergeCell ref="P6:Q6"/>
    <mergeCell ref="R6:S6"/>
  </mergeCells>
  <printOptions/>
  <pageMargins left="0.33" right="0.19" top="1" bottom="1" header="0.4921259845" footer="0.4921259845"/>
  <pageSetup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C67"/>
  <sheetViews>
    <sheetView tabSelected="1" workbookViewId="0" topLeftCell="A1">
      <selection activeCell="C6" sqref="C6"/>
    </sheetView>
  </sheetViews>
  <sheetFormatPr defaultColWidth="9.33203125" defaultRowHeight="10.5"/>
  <cols>
    <col min="1" max="1" width="9.33203125" style="351" customWidth="1"/>
    <col min="2" max="2" width="62.66015625" style="351" customWidth="1"/>
    <col min="3" max="3" width="20" style="164" customWidth="1"/>
    <col min="4" max="16384" width="9.33203125" style="164" customWidth="1"/>
  </cols>
  <sheetData>
    <row r="1" ht="14.25" customHeight="1">
      <c r="A1" s="350" t="s">
        <v>512</v>
      </c>
    </row>
    <row r="3" ht="10.5">
      <c r="A3" s="350" t="s">
        <v>506</v>
      </c>
    </row>
    <row r="5" spans="1:3" ht="15" customHeight="1">
      <c r="A5" s="833" t="s">
        <v>7</v>
      </c>
      <c r="B5" s="911"/>
      <c r="C5" s="349">
        <f>SUM(C6:C10)</f>
        <v>4372</v>
      </c>
    </row>
    <row r="6" spans="1:3" ht="15" customHeight="1">
      <c r="A6" s="912" t="s">
        <v>230</v>
      </c>
      <c r="B6" s="352" t="s">
        <v>507</v>
      </c>
      <c r="C6" s="346">
        <v>3761</v>
      </c>
    </row>
    <row r="7" spans="1:3" ht="15" customHeight="1">
      <c r="A7" s="913"/>
      <c r="B7" s="352" t="s">
        <v>467</v>
      </c>
      <c r="C7" s="346">
        <v>504</v>
      </c>
    </row>
    <row r="8" spans="1:3" ht="15" customHeight="1">
      <c r="A8" s="913"/>
      <c r="B8" s="164" t="s">
        <v>468</v>
      </c>
      <c r="C8" s="346">
        <v>68</v>
      </c>
    </row>
    <row r="9" spans="1:3" ht="15" customHeight="1">
      <c r="A9" s="913"/>
      <c r="B9" s="352" t="s">
        <v>469</v>
      </c>
      <c r="C9" s="346">
        <v>39</v>
      </c>
    </row>
    <row r="10" spans="1:3" ht="15" customHeight="1">
      <c r="A10" s="913"/>
      <c r="B10" s="352" t="s">
        <v>470</v>
      </c>
      <c r="C10" s="346">
        <v>0</v>
      </c>
    </row>
    <row r="12" ht="10.5">
      <c r="B12" s="350"/>
    </row>
    <row r="13" ht="10.5">
      <c r="A13" s="350" t="s">
        <v>508</v>
      </c>
    </row>
    <row r="14" spans="1:3" ht="15" customHeight="1">
      <c r="A14" s="579" t="s">
        <v>471</v>
      </c>
      <c r="C14" s="353"/>
    </row>
    <row r="15" spans="1:3" ht="15" customHeight="1">
      <c r="A15" s="579" t="s">
        <v>472</v>
      </c>
      <c r="C15" s="353"/>
    </row>
    <row r="16" spans="1:3" ht="15" customHeight="1">
      <c r="A16" s="579" t="s">
        <v>509</v>
      </c>
      <c r="C16" s="353"/>
    </row>
    <row r="17" spans="1:3" ht="15" customHeight="1">
      <c r="A17" s="579" t="s">
        <v>473</v>
      </c>
      <c r="C17" s="354"/>
    </row>
    <row r="18" spans="2:3" ht="10.5">
      <c r="B18" s="355"/>
      <c r="C18" s="356"/>
    </row>
    <row r="19" spans="1:3" ht="10.5">
      <c r="A19" s="351" t="s">
        <v>510</v>
      </c>
      <c r="B19" s="355"/>
      <c r="C19" s="357"/>
    </row>
    <row r="20" spans="1:3" ht="10.5">
      <c r="A20" s="351" t="s">
        <v>511</v>
      </c>
      <c r="B20" s="355"/>
      <c r="C20" s="357"/>
    </row>
    <row r="21" spans="2:3" ht="10.5">
      <c r="B21" s="355"/>
      <c r="C21" s="357"/>
    </row>
    <row r="22" spans="2:3" ht="10.5">
      <c r="B22" s="355"/>
      <c r="C22" s="357"/>
    </row>
    <row r="23" spans="2:3" ht="10.5">
      <c r="B23" s="355"/>
      <c r="C23" s="357"/>
    </row>
    <row r="24" spans="2:3" ht="10.5">
      <c r="B24" s="355"/>
      <c r="C24" s="357"/>
    </row>
    <row r="25" spans="2:3" ht="10.5">
      <c r="B25" s="358"/>
      <c r="C25" s="160"/>
    </row>
    <row r="26" spans="2:3" ht="10.5">
      <c r="B26" s="358"/>
      <c r="C26" s="160"/>
    </row>
    <row r="27" spans="2:3" ht="10.5">
      <c r="B27" s="355"/>
      <c r="C27" s="160"/>
    </row>
    <row r="28" spans="2:3" ht="10.5">
      <c r="B28" s="355"/>
      <c r="C28" s="160"/>
    </row>
    <row r="29" spans="2:3" ht="10.5">
      <c r="B29" s="355"/>
      <c r="C29" s="160"/>
    </row>
    <row r="30" spans="2:3" ht="10.5">
      <c r="B30" s="355"/>
      <c r="C30" s="160"/>
    </row>
    <row r="31" spans="2:3" ht="10.5">
      <c r="B31" s="355"/>
      <c r="C31" s="160"/>
    </row>
    <row r="32" spans="2:3" ht="10.5">
      <c r="B32" s="355"/>
      <c r="C32" s="160"/>
    </row>
    <row r="33" spans="2:3" ht="10.5">
      <c r="B33" s="355"/>
      <c r="C33" s="160"/>
    </row>
    <row r="34" spans="2:3" ht="10.5">
      <c r="B34" s="355"/>
      <c r="C34" s="160"/>
    </row>
    <row r="35" spans="2:3" ht="10.5">
      <c r="B35" s="355"/>
      <c r="C35" s="160"/>
    </row>
    <row r="36" spans="2:3" ht="10.5">
      <c r="B36" s="355"/>
      <c r="C36" s="160"/>
    </row>
    <row r="37" spans="2:3" ht="10.5">
      <c r="B37" s="355"/>
      <c r="C37" s="160"/>
    </row>
    <row r="38" spans="2:3" ht="10.5">
      <c r="B38" s="355"/>
      <c r="C38" s="160"/>
    </row>
    <row r="39" spans="2:3" ht="10.5">
      <c r="B39" s="355"/>
      <c r="C39" s="160"/>
    </row>
    <row r="40" spans="2:3" ht="10.5">
      <c r="B40" s="355"/>
      <c r="C40" s="160"/>
    </row>
    <row r="41" spans="2:3" ht="10.5">
      <c r="B41" s="355"/>
      <c r="C41" s="160"/>
    </row>
    <row r="42" spans="2:3" ht="10.5">
      <c r="B42" s="355"/>
      <c r="C42" s="160"/>
    </row>
    <row r="43" spans="2:3" ht="10.5">
      <c r="B43" s="355"/>
      <c r="C43" s="160"/>
    </row>
    <row r="44" spans="2:3" ht="10.5">
      <c r="B44" s="355"/>
      <c r="C44" s="160"/>
    </row>
    <row r="45" spans="2:3" ht="10.5">
      <c r="B45" s="355"/>
      <c r="C45" s="160"/>
    </row>
    <row r="46" spans="2:3" ht="10.5">
      <c r="B46" s="355"/>
      <c r="C46" s="160"/>
    </row>
    <row r="47" spans="2:3" ht="10.5">
      <c r="B47" s="355"/>
      <c r="C47" s="160"/>
    </row>
    <row r="48" spans="2:3" ht="10.5">
      <c r="B48" s="355"/>
      <c r="C48" s="160"/>
    </row>
    <row r="49" spans="2:3" ht="10.5">
      <c r="B49" s="355"/>
      <c r="C49" s="160"/>
    </row>
    <row r="50" spans="2:3" ht="10.5">
      <c r="B50" s="355"/>
      <c r="C50" s="160"/>
    </row>
    <row r="51" spans="2:3" ht="10.5">
      <c r="B51" s="355"/>
      <c r="C51" s="160"/>
    </row>
    <row r="52" spans="2:3" ht="10.5">
      <c r="B52" s="355"/>
      <c r="C52" s="160"/>
    </row>
    <row r="53" spans="2:3" ht="10.5">
      <c r="B53" s="355"/>
      <c r="C53" s="160"/>
    </row>
    <row r="54" spans="2:3" ht="10.5">
      <c r="B54" s="355"/>
      <c r="C54" s="160"/>
    </row>
    <row r="55" spans="2:3" ht="10.5">
      <c r="B55" s="355"/>
      <c r="C55" s="160"/>
    </row>
    <row r="56" spans="2:3" ht="10.5">
      <c r="B56" s="355"/>
      <c r="C56" s="160"/>
    </row>
    <row r="57" spans="2:3" ht="10.5">
      <c r="B57" s="355"/>
      <c r="C57" s="160"/>
    </row>
    <row r="58" spans="2:3" ht="10.5">
      <c r="B58" s="355"/>
      <c r="C58" s="160"/>
    </row>
    <row r="59" spans="2:3" ht="10.5">
      <c r="B59" s="355"/>
      <c r="C59" s="160"/>
    </row>
    <row r="60" spans="2:3" ht="10.5">
      <c r="B60" s="355"/>
      <c r="C60" s="160"/>
    </row>
    <row r="61" spans="2:3" ht="10.5">
      <c r="B61" s="355"/>
      <c r="C61" s="160"/>
    </row>
    <row r="62" spans="2:3" ht="10.5">
      <c r="B62" s="355"/>
      <c r="C62" s="160"/>
    </row>
    <row r="63" spans="2:3" ht="10.5">
      <c r="B63" s="355"/>
      <c r="C63" s="160"/>
    </row>
    <row r="64" spans="2:3" ht="10.5">
      <c r="B64" s="355"/>
      <c r="C64" s="160"/>
    </row>
    <row r="65" spans="2:3" ht="10.5">
      <c r="B65" s="355"/>
      <c r="C65" s="160"/>
    </row>
    <row r="66" spans="2:3" ht="10.5">
      <c r="B66" s="355"/>
      <c r="C66" s="160"/>
    </row>
    <row r="67" spans="2:3" ht="10.5">
      <c r="B67" s="355"/>
      <c r="C67" s="160"/>
    </row>
  </sheetData>
  <sheetProtection sheet="1" objects="1" scenarios="1"/>
  <mergeCells count="2">
    <mergeCell ref="A5:B5"/>
    <mergeCell ref="A6:A10"/>
  </mergeCells>
  <printOptions/>
  <pageMargins left="0.51" right="0.32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33"/>
  <sheetViews>
    <sheetView workbookViewId="0" topLeftCell="F7">
      <selection activeCell="N25" sqref="N25"/>
    </sheetView>
  </sheetViews>
  <sheetFormatPr defaultColWidth="9.33203125" defaultRowHeight="10.5"/>
  <cols>
    <col min="1" max="1" width="4.5" style="138" customWidth="1"/>
    <col min="2" max="2" width="4.33203125" style="138" customWidth="1"/>
    <col min="3" max="3" width="7.66015625" style="138" customWidth="1"/>
    <col min="4" max="4" width="62.83203125" style="138" customWidth="1"/>
    <col min="5" max="16" width="14" style="138" customWidth="1"/>
    <col min="17" max="16384" width="9.33203125" style="138" customWidth="1"/>
  </cols>
  <sheetData>
    <row r="1" ht="10.5">
      <c r="A1" s="140" t="s">
        <v>531</v>
      </c>
    </row>
    <row r="2" ht="10.5"/>
    <row r="3" ht="10.5">
      <c r="A3" s="140" t="s">
        <v>513</v>
      </c>
    </row>
    <row r="4" spans="12:14" ht="10.5">
      <c r="L4" s="367"/>
      <c r="M4" s="367"/>
      <c r="N4" s="367"/>
    </row>
    <row r="5" s="147" customFormat="1" ht="11.25" thickBot="1">
      <c r="P5" s="348" t="s">
        <v>505</v>
      </c>
    </row>
    <row r="6" spans="1:16" s="147" customFormat="1" ht="18" customHeight="1" thickBot="1">
      <c r="A6" s="914" t="s">
        <v>147</v>
      </c>
      <c r="B6" s="917" t="s">
        <v>513</v>
      </c>
      <c r="C6" s="918"/>
      <c r="D6" s="919"/>
      <c r="E6" s="884" t="s">
        <v>514</v>
      </c>
      <c r="F6" s="926"/>
      <c r="G6" s="926"/>
      <c r="H6" s="926"/>
      <c r="I6" s="926"/>
      <c r="J6" s="926"/>
      <c r="K6" s="926"/>
      <c r="L6" s="926"/>
      <c r="M6" s="926"/>
      <c r="N6" s="937" t="s">
        <v>474</v>
      </c>
      <c r="O6" s="927"/>
      <c r="P6" s="927" t="s">
        <v>515</v>
      </c>
    </row>
    <row r="7" spans="1:16" s="147" customFormat="1" ht="24.75" customHeight="1">
      <c r="A7" s="915"/>
      <c r="B7" s="920"/>
      <c r="C7" s="921"/>
      <c r="D7" s="922"/>
      <c r="E7" s="930" t="s">
        <v>516</v>
      </c>
      <c r="F7" s="932" t="s">
        <v>530</v>
      </c>
      <c r="G7" s="934" t="s">
        <v>517</v>
      </c>
      <c r="H7" s="934"/>
      <c r="I7" s="934"/>
      <c r="J7" s="934"/>
      <c r="K7" s="934"/>
      <c r="L7" s="934"/>
      <c r="M7" s="935" t="s">
        <v>291</v>
      </c>
      <c r="N7" s="938"/>
      <c r="O7" s="928"/>
      <c r="P7" s="928"/>
    </row>
    <row r="8" spans="1:16" ht="18.75" customHeight="1" thickBot="1">
      <c r="A8" s="916"/>
      <c r="B8" s="923"/>
      <c r="C8" s="924"/>
      <c r="D8" s="925"/>
      <c r="E8" s="931"/>
      <c r="F8" s="933"/>
      <c r="G8" s="382" t="s">
        <v>755</v>
      </c>
      <c r="H8" s="382" t="s">
        <v>756</v>
      </c>
      <c r="I8" s="382"/>
      <c r="J8" s="382"/>
      <c r="K8" s="382"/>
      <c r="L8" s="383"/>
      <c r="M8" s="936"/>
      <c r="N8" s="581" t="s">
        <v>475</v>
      </c>
      <c r="O8" s="582" t="s">
        <v>124</v>
      </c>
      <c r="P8" s="929"/>
    </row>
    <row r="9" spans="1:16" ht="12" customHeight="1">
      <c r="A9" s="368">
        <v>1</v>
      </c>
      <c r="B9" s="369" t="s">
        <v>518</v>
      </c>
      <c r="C9" s="370"/>
      <c r="D9" s="370"/>
      <c r="E9" s="371">
        <f>SUM(E10+E11+E15+E17+E21+E24)</f>
        <v>21267.525</v>
      </c>
      <c r="F9" s="371">
        <f aca="true" t="shared" si="0" ref="F9:O9">SUM(F10:F15)+F17+F21+F24+F25</f>
        <v>4725.219999999999</v>
      </c>
      <c r="G9" s="371">
        <f t="shared" si="0"/>
        <v>195.56</v>
      </c>
      <c r="H9" s="371">
        <f t="shared" si="0"/>
        <v>440.01</v>
      </c>
      <c r="I9" s="371">
        <f t="shared" si="0"/>
        <v>0</v>
      </c>
      <c r="J9" s="371">
        <f t="shared" si="0"/>
        <v>0</v>
      </c>
      <c r="K9" s="371">
        <f t="shared" si="0"/>
        <v>0</v>
      </c>
      <c r="L9" s="371">
        <f t="shared" si="0"/>
        <v>0</v>
      </c>
      <c r="M9" s="371">
        <f>SUM(M10+M11+M15+M17+M21+M24)</f>
        <v>26629.25</v>
      </c>
      <c r="N9" s="580">
        <f t="shared" si="0"/>
        <v>26629</v>
      </c>
      <c r="O9" s="580">
        <f t="shared" si="0"/>
        <v>0</v>
      </c>
      <c r="P9" s="372">
        <v>0</v>
      </c>
    </row>
    <row r="10" spans="1:22" ht="12" customHeight="1">
      <c r="A10" s="368">
        <v>2</v>
      </c>
      <c r="B10" s="939" t="s">
        <v>157</v>
      </c>
      <c r="C10" s="798" t="s">
        <v>519</v>
      </c>
      <c r="D10" s="942"/>
      <c r="E10" s="259"/>
      <c r="F10" s="259">
        <v>3226</v>
      </c>
      <c r="G10" s="259"/>
      <c r="H10" s="259"/>
      <c r="I10" s="259"/>
      <c r="J10" s="259"/>
      <c r="K10" s="259"/>
      <c r="L10" s="359"/>
      <c r="M10" s="373">
        <f aca="true" t="shared" si="1" ref="M10:M33">SUM(E10:L10)</f>
        <v>3226</v>
      </c>
      <c r="N10" s="259">
        <v>3226</v>
      </c>
      <c r="O10" s="259"/>
      <c r="P10" s="374" t="s">
        <v>273</v>
      </c>
      <c r="Q10" s="375"/>
      <c r="R10" s="375"/>
      <c r="S10" s="375"/>
      <c r="T10" s="375"/>
      <c r="U10" s="375"/>
      <c r="V10" s="375"/>
    </row>
    <row r="11" spans="1:16" ht="12" customHeight="1">
      <c r="A11" s="368">
        <v>3</v>
      </c>
      <c r="B11" s="940"/>
      <c r="C11" s="798" t="s">
        <v>520</v>
      </c>
      <c r="D11" s="942"/>
      <c r="E11" s="259">
        <v>5.555</v>
      </c>
      <c r="F11" s="259">
        <v>3</v>
      </c>
      <c r="G11" s="259"/>
      <c r="H11" s="259">
        <v>19.51</v>
      </c>
      <c r="I11" s="259"/>
      <c r="J11" s="259"/>
      <c r="K11" s="259"/>
      <c r="L11" s="359"/>
      <c r="M11" s="373">
        <v>29</v>
      </c>
      <c r="N11" s="259">
        <v>29</v>
      </c>
      <c r="O11" s="259"/>
      <c r="P11" s="374"/>
    </row>
    <row r="12" spans="1:16" ht="12" customHeight="1">
      <c r="A12" s="368">
        <v>4</v>
      </c>
      <c r="B12" s="940"/>
      <c r="C12" s="716" t="s">
        <v>1056</v>
      </c>
      <c r="D12" s="606"/>
      <c r="E12" s="259"/>
      <c r="F12" s="259"/>
      <c r="G12" s="259"/>
      <c r="H12" s="259"/>
      <c r="I12" s="259"/>
      <c r="J12" s="259"/>
      <c r="K12" s="259"/>
      <c r="L12" s="359"/>
      <c r="M12" s="373">
        <v>0</v>
      </c>
      <c r="N12" s="259">
        <v>0</v>
      </c>
      <c r="O12" s="259"/>
      <c r="P12" s="374">
        <v>0</v>
      </c>
    </row>
    <row r="13" spans="1:16" ht="12" customHeight="1">
      <c r="A13" s="368">
        <v>5</v>
      </c>
      <c r="B13" s="940"/>
      <c r="C13" s="155" t="s">
        <v>1057</v>
      </c>
      <c r="D13" s="155"/>
      <c r="E13" s="259"/>
      <c r="F13" s="259"/>
      <c r="G13" s="259"/>
      <c r="H13" s="259"/>
      <c r="I13" s="259"/>
      <c r="J13" s="259"/>
      <c r="K13" s="259"/>
      <c r="L13" s="359"/>
      <c r="M13" s="373">
        <f t="shared" si="1"/>
        <v>0</v>
      </c>
      <c r="N13" s="259">
        <v>0</v>
      </c>
      <c r="O13" s="259"/>
      <c r="P13" s="374">
        <f aca="true" t="shared" si="2" ref="P13:P24">M13-N13-O13</f>
        <v>0</v>
      </c>
    </row>
    <row r="14" spans="1:16" ht="12" customHeight="1">
      <c r="A14" s="368">
        <v>6</v>
      </c>
      <c r="B14" s="940"/>
      <c r="C14" s="155" t="s">
        <v>521</v>
      </c>
      <c r="D14" s="155"/>
      <c r="E14" s="360"/>
      <c r="F14" s="259"/>
      <c r="G14" s="259"/>
      <c r="H14" s="259"/>
      <c r="I14" s="259"/>
      <c r="J14" s="259"/>
      <c r="K14" s="259"/>
      <c r="L14" s="359"/>
      <c r="M14" s="373">
        <f t="shared" si="1"/>
        <v>0</v>
      </c>
      <c r="N14" s="259">
        <v>0</v>
      </c>
      <c r="O14" s="259"/>
      <c r="P14" s="374">
        <f t="shared" si="2"/>
        <v>0</v>
      </c>
    </row>
    <row r="15" spans="1:16" ht="12" customHeight="1">
      <c r="A15" s="368">
        <v>7</v>
      </c>
      <c r="B15" s="940"/>
      <c r="C15" s="155" t="s">
        <v>1058</v>
      </c>
      <c r="D15" s="155"/>
      <c r="E15" s="7">
        <v>2371</v>
      </c>
      <c r="F15" s="259">
        <v>238.2</v>
      </c>
      <c r="G15" s="259">
        <v>138.59</v>
      </c>
      <c r="H15" s="259">
        <v>420.5</v>
      </c>
      <c r="I15" s="259"/>
      <c r="J15" s="259"/>
      <c r="K15" s="259"/>
      <c r="L15" s="359"/>
      <c r="M15" s="373">
        <f>SUM(E15+F15+G15+H15)</f>
        <v>3168.29</v>
      </c>
      <c r="N15" s="259">
        <v>3168</v>
      </c>
      <c r="O15" s="259"/>
      <c r="P15" s="374"/>
    </row>
    <row r="16" spans="1:16" ht="12" customHeight="1">
      <c r="A16" s="368">
        <v>8</v>
      </c>
      <c r="B16" s="940"/>
      <c r="C16" s="376" t="s">
        <v>230</v>
      </c>
      <c r="D16" s="377" t="s">
        <v>522</v>
      </c>
      <c r="E16" s="7"/>
      <c r="F16" s="259"/>
      <c r="G16" s="259"/>
      <c r="H16" s="259"/>
      <c r="I16" s="259"/>
      <c r="J16" s="259"/>
      <c r="K16" s="259"/>
      <c r="L16" s="359"/>
      <c r="M16" s="373">
        <f t="shared" si="1"/>
        <v>0</v>
      </c>
      <c r="N16" s="259">
        <v>0</v>
      </c>
      <c r="O16" s="259"/>
      <c r="P16" s="374">
        <f t="shared" si="2"/>
        <v>0</v>
      </c>
    </row>
    <row r="17" spans="1:16" ht="12" customHeight="1">
      <c r="A17" s="368">
        <v>9</v>
      </c>
      <c r="B17" s="940"/>
      <c r="C17" s="155" t="s">
        <v>523</v>
      </c>
      <c r="D17" s="155"/>
      <c r="E17" s="7">
        <v>960</v>
      </c>
      <c r="F17" s="259">
        <v>999.02</v>
      </c>
      <c r="G17" s="259"/>
      <c r="H17" s="259"/>
      <c r="I17" s="259"/>
      <c r="J17" s="259"/>
      <c r="K17" s="259"/>
      <c r="L17" s="359"/>
      <c r="M17" s="373">
        <f t="shared" si="1"/>
        <v>1959.02</v>
      </c>
      <c r="N17" s="259">
        <v>1959</v>
      </c>
      <c r="O17" s="259"/>
      <c r="P17" s="374"/>
    </row>
    <row r="18" spans="1:16" ht="12" customHeight="1">
      <c r="A18" s="368">
        <v>10</v>
      </c>
      <c r="B18" s="940"/>
      <c r="C18" s="943" t="s">
        <v>230</v>
      </c>
      <c r="D18" s="377" t="s">
        <v>524</v>
      </c>
      <c r="E18" s="7"/>
      <c r="F18" s="259"/>
      <c r="G18" s="259"/>
      <c r="H18" s="259"/>
      <c r="I18" s="259"/>
      <c r="J18" s="259"/>
      <c r="K18" s="259"/>
      <c r="L18" s="359"/>
      <c r="M18" s="373">
        <f t="shared" si="1"/>
        <v>0</v>
      </c>
      <c r="N18" s="259">
        <v>0</v>
      </c>
      <c r="O18" s="259"/>
      <c r="P18" s="374">
        <f t="shared" si="2"/>
        <v>0</v>
      </c>
    </row>
    <row r="19" spans="1:16" ht="12" customHeight="1">
      <c r="A19" s="368">
        <v>11</v>
      </c>
      <c r="B19" s="940"/>
      <c r="C19" s="944"/>
      <c r="D19" s="377" t="s">
        <v>525</v>
      </c>
      <c r="E19" s="7">
        <v>5.7</v>
      </c>
      <c r="F19" s="259"/>
      <c r="G19" s="259"/>
      <c r="H19" s="259"/>
      <c r="I19" s="259"/>
      <c r="J19" s="259"/>
      <c r="K19" s="259"/>
      <c r="L19" s="359"/>
      <c r="M19" s="373">
        <f t="shared" si="1"/>
        <v>5.7</v>
      </c>
      <c r="N19" s="259">
        <v>6</v>
      </c>
      <c r="O19" s="259"/>
      <c r="P19" s="374">
        <f t="shared" si="2"/>
        <v>-0.2999999999999998</v>
      </c>
    </row>
    <row r="20" spans="1:16" ht="12" customHeight="1">
      <c r="A20" s="368">
        <v>12</v>
      </c>
      <c r="B20" s="940"/>
      <c r="C20" s="945"/>
      <c r="D20" s="361"/>
      <c r="E20" s="7"/>
      <c r="F20" s="259"/>
      <c r="G20" s="259"/>
      <c r="H20" s="259"/>
      <c r="I20" s="259"/>
      <c r="J20" s="259"/>
      <c r="K20" s="259"/>
      <c r="L20" s="359"/>
      <c r="M20" s="373">
        <f t="shared" si="1"/>
        <v>0</v>
      </c>
      <c r="N20" s="259">
        <v>0</v>
      </c>
      <c r="O20" s="259"/>
      <c r="P20" s="374">
        <f t="shared" si="2"/>
        <v>0</v>
      </c>
    </row>
    <row r="21" spans="1:16" ht="12" customHeight="1">
      <c r="A21" s="368"/>
      <c r="B21" s="940"/>
      <c r="C21" s="155" t="s">
        <v>526</v>
      </c>
      <c r="D21" s="155"/>
      <c r="E21" s="7">
        <v>5657.97</v>
      </c>
      <c r="F21" s="259"/>
      <c r="G21" s="259"/>
      <c r="H21" s="259"/>
      <c r="I21" s="259"/>
      <c r="J21" s="259"/>
      <c r="K21" s="259"/>
      <c r="L21" s="359"/>
      <c r="M21" s="373">
        <f t="shared" si="1"/>
        <v>5657.97</v>
      </c>
      <c r="N21" s="259">
        <v>5658</v>
      </c>
      <c r="O21" s="259"/>
      <c r="P21" s="374">
        <f t="shared" si="2"/>
        <v>-0.02999999999974534</v>
      </c>
    </row>
    <row r="22" spans="1:16" ht="12" customHeight="1">
      <c r="A22" s="368">
        <v>14</v>
      </c>
      <c r="B22" s="940"/>
      <c r="C22" s="943" t="s">
        <v>230</v>
      </c>
      <c r="D22" s="377" t="s">
        <v>527</v>
      </c>
      <c r="E22" s="7"/>
      <c r="F22" s="259"/>
      <c r="G22" s="259"/>
      <c r="H22" s="259"/>
      <c r="I22" s="259"/>
      <c r="J22" s="259"/>
      <c r="K22" s="259"/>
      <c r="L22" s="359"/>
      <c r="M22" s="373">
        <f t="shared" si="1"/>
        <v>0</v>
      </c>
      <c r="N22" s="259">
        <v>0</v>
      </c>
      <c r="O22" s="259"/>
      <c r="P22" s="374">
        <f t="shared" si="2"/>
        <v>0</v>
      </c>
    </row>
    <row r="23" spans="1:16" ht="12" customHeight="1">
      <c r="A23" s="368">
        <v>15</v>
      </c>
      <c r="B23" s="940"/>
      <c r="C23" s="945"/>
      <c r="D23" s="377" t="s">
        <v>525</v>
      </c>
      <c r="E23" s="7">
        <v>136</v>
      </c>
      <c r="F23" s="259"/>
      <c r="G23" s="259"/>
      <c r="H23" s="259"/>
      <c r="I23" s="259"/>
      <c r="J23" s="259"/>
      <c r="K23" s="259"/>
      <c r="L23" s="359"/>
      <c r="M23" s="373">
        <f t="shared" si="1"/>
        <v>136</v>
      </c>
      <c r="N23" s="259">
        <v>136</v>
      </c>
      <c r="O23" s="259"/>
      <c r="P23" s="374">
        <f t="shared" si="2"/>
        <v>0</v>
      </c>
    </row>
    <row r="24" spans="1:16" ht="12" customHeight="1">
      <c r="A24" s="368">
        <v>16</v>
      </c>
      <c r="B24" s="940"/>
      <c r="C24" s="155" t="s">
        <v>528</v>
      </c>
      <c r="D24" s="155"/>
      <c r="E24" s="7">
        <v>12273</v>
      </c>
      <c r="F24" s="259">
        <v>259</v>
      </c>
      <c r="G24" s="259">
        <v>56.97</v>
      </c>
      <c r="H24" s="259"/>
      <c r="I24" s="259"/>
      <c r="J24" s="259"/>
      <c r="K24" s="259"/>
      <c r="L24" s="359"/>
      <c r="M24" s="373">
        <f t="shared" si="1"/>
        <v>12588.97</v>
      </c>
      <c r="N24" s="259">
        <v>12589</v>
      </c>
      <c r="O24" s="259"/>
      <c r="P24" s="374">
        <f t="shared" si="2"/>
        <v>-0.030000000000654836</v>
      </c>
    </row>
    <row r="25" spans="1:16" ht="12" customHeight="1">
      <c r="A25" s="368">
        <v>17</v>
      </c>
      <c r="B25" s="940"/>
      <c r="C25" s="378" t="s">
        <v>529</v>
      </c>
      <c r="D25" s="378"/>
      <c r="E25" s="373">
        <f aca="true" t="shared" si="3" ref="E25:O25">SUM(E26:E33)</f>
        <v>0</v>
      </c>
      <c r="F25" s="379">
        <f t="shared" si="3"/>
        <v>0</v>
      </c>
      <c r="G25" s="379">
        <f t="shared" si="3"/>
        <v>0</v>
      </c>
      <c r="H25" s="379">
        <f>SUM(H26:H33)</f>
        <v>0</v>
      </c>
      <c r="I25" s="379">
        <f>SUM(I26:I33)</f>
        <v>0</v>
      </c>
      <c r="J25" s="379">
        <f t="shared" si="3"/>
        <v>0</v>
      </c>
      <c r="K25" s="379">
        <f t="shared" si="3"/>
        <v>0</v>
      </c>
      <c r="L25" s="379">
        <f t="shared" si="3"/>
        <v>0</v>
      </c>
      <c r="M25" s="373">
        <f t="shared" si="1"/>
        <v>0</v>
      </c>
      <c r="N25" s="379">
        <f>SUM(N26:N33)</f>
        <v>0</v>
      </c>
      <c r="O25" s="379">
        <f t="shared" si="3"/>
        <v>0</v>
      </c>
      <c r="P25" s="374">
        <f>SUM(P26:P33)</f>
        <v>0</v>
      </c>
    </row>
    <row r="26" spans="1:16" ht="12" customHeight="1">
      <c r="A26" s="368">
        <v>18</v>
      </c>
      <c r="B26" s="940"/>
      <c r="C26" s="943" t="s">
        <v>157</v>
      </c>
      <c r="D26" s="362"/>
      <c r="E26" s="259"/>
      <c r="F26" s="259"/>
      <c r="G26" s="259"/>
      <c r="H26" s="259"/>
      <c r="I26" s="259"/>
      <c r="J26" s="259"/>
      <c r="K26" s="259"/>
      <c r="L26" s="359"/>
      <c r="M26" s="373">
        <f t="shared" si="1"/>
        <v>0</v>
      </c>
      <c r="N26" s="259"/>
      <c r="O26" s="259"/>
      <c r="P26" s="374">
        <f aca="true" t="shared" si="4" ref="P26:P33">M26-N26-O26</f>
        <v>0</v>
      </c>
    </row>
    <row r="27" spans="1:16" ht="12" customHeight="1">
      <c r="A27" s="368">
        <v>19</v>
      </c>
      <c r="B27" s="940"/>
      <c r="C27" s="946"/>
      <c r="D27" s="362"/>
      <c r="E27" s="259"/>
      <c r="F27" s="259"/>
      <c r="G27" s="259"/>
      <c r="H27" s="259"/>
      <c r="I27" s="259"/>
      <c r="J27" s="259"/>
      <c r="K27" s="259"/>
      <c r="L27" s="359"/>
      <c r="M27" s="373">
        <f t="shared" si="1"/>
        <v>0</v>
      </c>
      <c r="N27" s="259"/>
      <c r="O27" s="259"/>
      <c r="P27" s="374">
        <f t="shared" si="4"/>
        <v>0</v>
      </c>
    </row>
    <row r="28" spans="1:16" ht="12" customHeight="1">
      <c r="A28" s="368">
        <v>20</v>
      </c>
      <c r="B28" s="940"/>
      <c r="C28" s="946"/>
      <c r="D28" s="362"/>
      <c r="E28" s="259"/>
      <c r="F28" s="259"/>
      <c r="G28" s="259"/>
      <c r="H28" s="259"/>
      <c r="I28" s="259"/>
      <c r="J28" s="259"/>
      <c r="K28" s="259"/>
      <c r="L28" s="359"/>
      <c r="M28" s="373">
        <f t="shared" si="1"/>
        <v>0</v>
      </c>
      <c r="N28" s="259"/>
      <c r="O28" s="259"/>
      <c r="P28" s="374">
        <f t="shared" si="4"/>
        <v>0</v>
      </c>
    </row>
    <row r="29" spans="1:16" ht="12" customHeight="1">
      <c r="A29" s="368">
        <v>21</v>
      </c>
      <c r="B29" s="940"/>
      <c r="C29" s="946"/>
      <c r="D29" s="362"/>
      <c r="E29" s="259"/>
      <c r="F29" s="259"/>
      <c r="G29" s="259"/>
      <c r="H29" s="259"/>
      <c r="I29" s="259"/>
      <c r="J29" s="259"/>
      <c r="K29" s="259"/>
      <c r="L29" s="359"/>
      <c r="M29" s="373">
        <f t="shared" si="1"/>
        <v>0</v>
      </c>
      <c r="N29" s="259"/>
      <c r="O29" s="259"/>
      <c r="P29" s="374">
        <f t="shared" si="4"/>
        <v>0</v>
      </c>
    </row>
    <row r="30" spans="1:16" ht="12" customHeight="1">
      <c r="A30" s="368">
        <v>22</v>
      </c>
      <c r="B30" s="940"/>
      <c r="C30" s="946"/>
      <c r="D30" s="362"/>
      <c r="E30" s="259"/>
      <c r="F30" s="259"/>
      <c r="G30" s="259"/>
      <c r="H30" s="259"/>
      <c r="I30" s="259"/>
      <c r="J30" s="259"/>
      <c r="K30" s="259"/>
      <c r="L30" s="359"/>
      <c r="M30" s="373">
        <f t="shared" si="1"/>
        <v>0</v>
      </c>
      <c r="N30" s="259"/>
      <c r="O30" s="259"/>
      <c r="P30" s="374">
        <f t="shared" si="4"/>
        <v>0</v>
      </c>
    </row>
    <row r="31" spans="1:16" ht="12" customHeight="1">
      <c r="A31" s="368">
        <v>23</v>
      </c>
      <c r="B31" s="940"/>
      <c r="C31" s="944"/>
      <c r="D31" s="363"/>
      <c r="E31" s="259"/>
      <c r="F31" s="259"/>
      <c r="G31" s="259"/>
      <c r="H31" s="259"/>
      <c r="I31" s="259"/>
      <c r="J31" s="259"/>
      <c r="K31" s="259"/>
      <c r="L31" s="359"/>
      <c r="M31" s="373">
        <f t="shared" si="1"/>
        <v>0</v>
      </c>
      <c r="N31" s="259"/>
      <c r="O31" s="259"/>
      <c r="P31" s="374">
        <f t="shared" si="4"/>
        <v>0</v>
      </c>
    </row>
    <row r="32" spans="1:16" ht="12" customHeight="1">
      <c r="A32" s="368">
        <v>24</v>
      </c>
      <c r="B32" s="940"/>
      <c r="C32" s="944"/>
      <c r="D32" s="363"/>
      <c r="E32" s="259"/>
      <c r="F32" s="259"/>
      <c r="G32" s="259"/>
      <c r="H32" s="259"/>
      <c r="I32" s="259"/>
      <c r="J32" s="259"/>
      <c r="K32" s="259"/>
      <c r="L32" s="359"/>
      <c r="M32" s="373">
        <f t="shared" si="1"/>
        <v>0</v>
      </c>
      <c r="N32" s="259"/>
      <c r="O32" s="259"/>
      <c r="P32" s="374">
        <f t="shared" si="4"/>
        <v>0</v>
      </c>
    </row>
    <row r="33" spans="1:16" ht="12" customHeight="1" thickBot="1">
      <c r="A33" s="368">
        <v>25</v>
      </c>
      <c r="B33" s="941"/>
      <c r="C33" s="947"/>
      <c r="D33" s="364"/>
      <c r="E33" s="365"/>
      <c r="F33" s="365"/>
      <c r="G33" s="365"/>
      <c r="H33" s="365"/>
      <c r="I33" s="365"/>
      <c r="J33" s="365"/>
      <c r="K33" s="365"/>
      <c r="L33" s="366"/>
      <c r="M33" s="380">
        <f t="shared" si="1"/>
        <v>0</v>
      </c>
      <c r="N33" s="365"/>
      <c r="O33" s="365"/>
      <c r="P33" s="381">
        <f t="shared" si="4"/>
        <v>0</v>
      </c>
    </row>
  </sheetData>
  <sheetProtection/>
  <mergeCells count="15">
    <mergeCell ref="B10:B33"/>
    <mergeCell ref="C10:D10"/>
    <mergeCell ref="C11:D11"/>
    <mergeCell ref="C18:C20"/>
    <mergeCell ref="C22:C23"/>
    <mergeCell ref="C26:C33"/>
    <mergeCell ref="A6:A8"/>
    <mergeCell ref="B6:D8"/>
    <mergeCell ref="E6:M6"/>
    <mergeCell ref="P6:P8"/>
    <mergeCell ref="E7:E8"/>
    <mergeCell ref="F7:F8"/>
    <mergeCell ref="G7:L7"/>
    <mergeCell ref="M7:M8"/>
    <mergeCell ref="N6:O7"/>
  </mergeCells>
  <printOptions/>
  <pageMargins left="0.37" right="0.19" top="1" bottom="1" header="0.4921259845" footer="0.4921259845"/>
  <pageSetup fitToHeight="1" fitToWidth="1" horizontalDpi="600" verticalDpi="600" orientation="landscape" paperSize="9" scale="72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34"/>
  <sheetViews>
    <sheetView workbookViewId="0" topLeftCell="A1">
      <selection activeCell="A1" sqref="A1"/>
    </sheetView>
  </sheetViews>
  <sheetFormatPr defaultColWidth="9.33203125" defaultRowHeight="10.5"/>
  <cols>
    <col min="1" max="1" width="28.5" style="138" customWidth="1"/>
    <col min="2" max="9" width="17.16015625" style="138" customWidth="1"/>
    <col min="10" max="13" width="12.5" style="138" customWidth="1"/>
    <col min="14" max="14" width="13.83203125" style="138" customWidth="1"/>
    <col min="15" max="16384" width="9.33203125" style="138" customWidth="1"/>
  </cols>
  <sheetData>
    <row r="1" ht="10.5">
      <c r="A1" s="140" t="s">
        <v>559</v>
      </c>
    </row>
    <row r="3" ht="12" customHeight="1">
      <c r="A3" s="140" t="s">
        <v>532</v>
      </c>
    </row>
    <row r="4" ht="13.5" customHeight="1" thickBot="1">
      <c r="I4" s="229" t="s">
        <v>137</v>
      </c>
    </row>
    <row r="5" spans="1:9" ht="20.25" customHeight="1">
      <c r="A5" s="869" t="s">
        <v>533</v>
      </c>
      <c r="B5" s="949" t="s">
        <v>562</v>
      </c>
      <c r="C5" s="950" t="s">
        <v>571</v>
      </c>
      <c r="D5" s="877"/>
      <c r="E5" s="877"/>
      <c r="F5" s="877"/>
      <c r="G5" s="877"/>
      <c r="H5" s="877"/>
      <c r="I5" s="876"/>
    </row>
    <row r="6" spans="1:9" ht="20.25" customHeight="1" thickBot="1">
      <c r="A6" s="948"/>
      <c r="B6" s="931"/>
      <c r="C6" s="387" t="s">
        <v>535</v>
      </c>
      <c r="D6" s="388" t="s">
        <v>536</v>
      </c>
      <c r="E6" s="389" t="s">
        <v>537</v>
      </c>
      <c r="F6" s="388" t="s">
        <v>538</v>
      </c>
      <c r="G6" s="388" t="s">
        <v>539</v>
      </c>
      <c r="H6" s="388" t="s">
        <v>558</v>
      </c>
      <c r="I6" s="390" t="s">
        <v>152</v>
      </c>
    </row>
    <row r="7" spans="1:9" s="147" customFormat="1" ht="13.5" customHeight="1" thickBot="1">
      <c r="A7" s="391" t="s">
        <v>382</v>
      </c>
      <c r="B7" s="392" t="s">
        <v>383</v>
      </c>
      <c r="C7" s="392" t="s">
        <v>384</v>
      </c>
      <c r="D7" s="145" t="s">
        <v>385</v>
      </c>
      <c r="E7" s="184" t="s">
        <v>386</v>
      </c>
      <c r="F7" s="145" t="s">
        <v>387</v>
      </c>
      <c r="G7" s="145" t="s">
        <v>388</v>
      </c>
      <c r="H7" s="145" t="s">
        <v>389</v>
      </c>
      <c r="I7" s="146" t="s">
        <v>390</v>
      </c>
    </row>
    <row r="8" spans="1:9" ht="13.5" customHeight="1">
      <c r="A8" s="384"/>
      <c r="B8" s="394"/>
      <c r="C8" s="394"/>
      <c r="D8" s="133"/>
      <c r="E8" s="395"/>
      <c r="F8" s="133"/>
      <c r="G8" s="133"/>
      <c r="H8" s="133"/>
      <c r="I8" s="396">
        <f aca="true" t="shared" si="0" ref="I8:I25">SUM(C8:H8)</f>
        <v>0</v>
      </c>
    </row>
    <row r="9" spans="1:9" ht="13.5" customHeight="1">
      <c r="A9" s="384"/>
      <c r="B9" s="394"/>
      <c r="C9" s="394"/>
      <c r="D9" s="133"/>
      <c r="E9" s="395"/>
      <c r="F9" s="133"/>
      <c r="G9" s="133"/>
      <c r="H9" s="133"/>
      <c r="I9" s="396">
        <f t="shared" si="0"/>
        <v>0</v>
      </c>
    </row>
    <row r="10" spans="1:9" ht="13.5" customHeight="1">
      <c r="A10" s="384"/>
      <c r="B10" s="394"/>
      <c r="C10" s="394"/>
      <c r="D10" s="133"/>
      <c r="E10" s="395"/>
      <c r="F10" s="133"/>
      <c r="G10" s="133"/>
      <c r="H10" s="133"/>
      <c r="I10" s="396">
        <f t="shared" si="0"/>
        <v>0</v>
      </c>
    </row>
    <row r="11" spans="1:9" ht="13.5" customHeight="1">
      <c r="A11" s="384"/>
      <c r="B11" s="394"/>
      <c r="C11" s="394"/>
      <c r="D11" s="133"/>
      <c r="E11" s="395"/>
      <c r="F11" s="133"/>
      <c r="G11" s="133"/>
      <c r="H11" s="133"/>
      <c r="I11" s="396">
        <f t="shared" si="0"/>
        <v>0</v>
      </c>
    </row>
    <row r="12" spans="1:9" ht="13.5" customHeight="1">
      <c r="A12" s="384"/>
      <c r="B12" s="394"/>
      <c r="C12" s="394"/>
      <c r="D12" s="133"/>
      <c r="E12" s="395"/>
      <c r="F12" s="133"/>
      <c r="G12" s="133"/>
      <c r="H12" s="133"/>
      <c r="I12" s="396">
        <f t="shared" si="0"/>
        <v>0</v>
      </c>
    </row>
    <row r="13" spans="1:9" ht="13.5" customHeight="1">
      <c r="A13" s="384"/>
      <c r="B13" s="394"/>
      <c r="C13" s="394"/>
      <c r="D13" s="133"/>
      <c r="E13" s="395"/>
      <c r="F13" s="133"/>
      <c r="G13" s="133"/>
      <c r="H13" s="133"/>
      <c r="I13" s="396">
        <f t="shared" si="0"/>
        <v>0</v>
      </c>
    </row>
    <row r="14" spans="1:9" ht="13.5" customHeight="1">
      <c r="A14" s="384"/>
      <c r="B14" s="394"/>
      <c r="C14" s="394"/>
      <c r="D14" s="133"/>
      <c r="E14" s="395"/>
      <c r="F14" s="133"/>
      <c r="G14" s="133"/>
      <c r="H14" s="133"/>
      <c r="I14" s="396">
        <f t="shared" si="0"/>
        <v>0</v>
      </c>
    </row>
    <row r="15" spans="1:9" ht="13.5" customHeight="1">
      <c r="A15" s="384"/>
      <c r="B15" s="394"/>
      <c r="C15" s="394"/>
      <c r="D15" s="133"/>
      <c r="E15" s="395"/>
      <c r="F15" s="133"/>
      <c r="G15" s="133"/>
      <c r="H15" s="133"/>
      <c r="I15" s="396">
        <f t="shared" si="0"/>
        <v>0</v>
      </c>
    </row>
    <row r="16" spans="1:9" ht="13.5" customHeight="1">
      <c r="A16" s="384"/>
      <c r="B16" s="394"/>
      <c r="C16" s="394"/>
      <c r="D16" s="133"/>
      <c r="E16" s="395"/>
      <c r="F16" s="133"/>
      <c r="G16" s="133"/>
      <c r="H16" s="133"/>
      <c r="I16" s="396">
        <f t="shared" si="0"/>
        <v>0</v>
      </c>
    </row>
    <row r="17" spans="1:9" ht="13.5" customHeight="1">
      <c r="A17" s="384"/>
      <c r="B17" s="394"/>
      <c r="C17" s="394"/>
      <c r="D17" s="133"/>
      <c r="E17" s="395"/>
      <c r="F17" s="133"/>
      <c r="G17" s="133"/>
      <c r="H17" s="133"/>
      <c r="I17" s="396">
        <f t="shared" si="0"/>
        <v>0</v>
      </c>
    </row>
    <row r="18" spans="1:9" ht="13.5" customHeight="1">
      <c r="A18" s="384"/>
      <c r="B18" s="394"/>
      <c r="C18" s="394"/>
      <c r="D18" s="133"/>
      <c r="E18" s="395"/>
      <c r="F18" s="133"/>
      <c r="G18" s="133"/>
      <c r="H18" s="133"/>
      <c r="I18" s="396">
        <f t="shared" si="0"/>
        <v>0</v>
      </c>
    </row>
    <row r="19" spans="1:9" ht="13.5" customHeight="1">
      <c r="A19" s="384"/>
      <c r="B19" s="394"/>
      <c r="C19" s="394"/>
      <c r="D19" s="133"/>
      <c r="E19" s="395"/>
      <c r="F19" s="133"/>
      <c r="G19" s="133"/>
      <c r="H19" s="133"/>
      <c r="I19" s="396">
        <f t="shared" si="0"/>
        <v>0</v>
      </c>
    </row>
    <row r="20" spans="1:9" ht="13.5" customHeight="1">
      <c r="A20" s="384"/>
      <c r="B20" s="394"/>
      <c r="C20" s="394"/>
      <c r="D20" s="133"/>
      <c r="E20" s="395"/>
      <c r="F20" s="133"/>
      <c r="G20" s="133"/>
      <c r="H20" s="133"/>
      <c r="I20" s="396">
        <f t="shared" si="0"/>
        <v>0</v>
      </c>
    </row>
    <row r="21" spans="1:9" ht="13.5" customHeight="1">
      <c r="A21" s="384"/>
      <c r="B21" s="394"/>
      <c r="C21" s="394"/>
      <c r="D21" s="133"/>
      <c r="E21" s="395"/>
      <c r="F21" s="133"/>
      <c r="G21" s="133"/>
      <c r="H21" s="133"/>
      <c r="I21" s="396">
        <f t="shared" si="0"/>
        <v>0</v>
      </c>
    </row>
    <row r="22" spans="1:9" ht="13.5" customHeight="1">
      <c r="A22" s="385"/>
      <c r="B22" s="397"/>
      <c r="C22" s="397"/>
      <c r="D22" s="134"/>
      <c r="E22" s="398"/>
      <c r="F22" s="134"/>
      <c r="G22" s="134"/>
      <c r="H22" s="134"/>
      <c r="I22" s="396">
        <f t="shared" si="0"/>
        <v>0</v>
      </c>
    </row>
    <row r="23" spans="1:9" ht="13.5" customHeight="1">
      <c r="A23" s="385"/>
      <c r="B23" s="397"/>
      <c r="C23" s="397"/>
      <c r="D23" s="134"/>
      <c r="E23" s="398"/>
      <c r="F23" s="134"/>
      <c r="G23" s="134"/>
      <c r="H23" s="134"/>
      <c r="I23" s="396">
        <f t="shared" si="0"/>
        <v>0</v>
      </c>
    </row>
    <row r="24" spans="1:9" ht="13.5" customHeight="1">
      <c r="A24" s="385"/>
      <c r="B24" s="397"/>
      <c r="C24" s="397"/>
      <c r="D24" s="134"/>
      <c r="E24" s="398"/>
      <c r="F24" s="134"/>
      <c r="G24" s="134"/>
      <c r="H24" s="134"/>
      <c r="I24" s="396">
        <f t="shared" si="0"/>
        <v>0</v>
      </c>
    </row>
    <row r="25" spans="1:9" ht="13.5" customHeight="1" thickBot="1">
      <c r="A25" s="386"/>
      <c r="B25" s="399"/>
      <c r="C25" s="399"/>
      <c r="D25" s="400"/>
      <c r="E25" s="401"/>
      <c r="F25" s="400"/>
      <c r="G25" s="400"/>
      <c r="H25" s="400"/>
      <c r="I25" s="396">
        <f t="shared" si="0"/>
        <v>0</v>
      </c>
    </row>
    <row r="26" spans="1:9" ht="12.75" customHeight="1" thickBot="1">
      <c r="A26" s="393" t="s">
        <v>152</v>
      </c>
      <c r="B26" s="402">
        <f>SUM(B8:B25)</f>
        <v>0</v>
      </c>
      <c r="C26" s="402">
        <f aca="true" t="shared" si="1" ref="C26:I26">SUM(C8:C25)</f>
        <v>0</v>
      </c>
      <c r="D26" s="402">
        <f t="shared" si="1"/>
        <v>0</v>
      </c>
      <c r="E26" s="402">
        <f t="shared" si="1"/>
        <v>0</v>
      </c>
      <c r="F26" s="402">
        <f t="shared" si="1"/>
        <v>0</v>
      </c>
      <c r="G26" s="402">
        <f t="shared" si="1"/>
        <v>0</v>
      </c>
      <c r="H26" s="402">
        <f t="shared" si="1"/>
        <v>0</v>
      </c>
      <c r="I26" s="402">
        <f t="shared" si="1"/>
        <v>0</v>
      </c>
    </row>
    <row r="28" ht="10.5">
      <c r="A28" s="138" t="s">
        <v>561</v>
      </c>
    </row>
    <row r="29" ht="10.5">
      <c r="A29" s="138" t="s">
        <v>560</v>
      </c>
    </row>
    <row r="30" spans="2:13" ht="10.5">
      <c r="B30" s="189"/>
      <c r="C30" s="189"/>
      <c r="D30" s="189"/>
      <c r="E30" s="189"/>
      <c r="F30" s="189"/>
      <c r="G30" s="189"/>
      <c r="H30" s="189"/>
      <c r="I30" s="189"/>
      <c r="J30" s="189"/>
      <c r="M30" s="189"/>
    </row>
    <row r="31" spans="2:13" ht="10.5">
      <c r="B31" s="189"/>
      <c r="C31" s="189"/>
      <c r="D31" s="189"/>
      <c r="E31" s="189"/>
      <c r="F31" s="189"/>
      <c r="G31" s="189"/>
      <c r="H31" s="189"/>
      <c r="I31" s="189"/>
      <c r="J31" s="189"/>
      <c r="M31" s="189"/>
    </row>
    <row r="32" spans="2:13" ht="10.5">
      <c r="B32" s="189"/>
      <c r="C32" s="189"/>
      <c r="D32" s="189"/>
      <c r="E32" s="189"/>
      <c r="F32" s="189"/>
      <c r="G32" s="189"/>
      <c r="H32" s="189"/>
      <c r="I32" s="189"/>
      <c r="J32" s="189"/>
      <c r="M32" s="189"/>
    </row>
    <row r="33" spans="2:13" ht="10.5">
      <c r="B33" s="189"/>
      <c r="C33" s="189"/>
      <c r="D33" s="189"/>
      <c r="E33" s="189"/>
      <c r="F33" s="189"/>
      <c r="G33" s="189"/>
      <c r="H33" s="189"/>
      <c r="I33" s="189"/>
      <c r="J33" s="189"/>
      <c r="M33" s="189"/>
    </row>
    <row r="34" spans="2:13" ht="10.5"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</sheetData>
  <sheetProtection sheet="1" objects="1" scenarios="1"/>
  <mergeCells count="3">
    <mergeCell ref="A5:A6"/>
    <mergeCell ref="B5:B6"/>
    <mergeCell ref="C5:I5"/>
  </mergeCells>
  <printOptions/>
  <pageMargins left="0.67" right="0.75" top="1" bottom="1" header="0.4921259845" footer="0.4921259845"/>
  <pageSetup fitToHeight="1" fitToWidth="1"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35"/>
  <sheetViews>
    <sheetView workbookViewId="0" topLeftCell="A1">
      <selection activeCell="I30" sqref="I30"/>
    </sheetView>
  </sheetViews>
  <sheetFormatPr defaultColWidth="9.33203125" defaultRowHeight="10.5"/>
  <cols>
    <col min="1" max="1" width="26.83203125" style="138" customWidth="1"/>
    <col min="2" max="2" width="16" style="138" customWidth="1"/>
    <col min="3" max="8" width="17.5" style="138" customWidth="1"/>
    <col min="9" max="9" width="16" style="138" customWidth="1"/>
    <col min="10" max="10" width="9.5" style="138" customWidth="1"/>
    <col min="11" max="11" width="9.33203125" style="138" customWidth="1"/>
    <col min="12" max="12" width="11" style="138" customWidth="1"/>
    <col min="13" max="13" width="9.83203125" style="138" customWidth="1"/>
    <col min="14" max="16384" width="9.33203125" style="138" customWidth="1"/>
  </cols>
  <sheetData>
    <row r="1" s="140" customFormat="1" ht="10.5">
      <c r="A1" s="140" t="s">
        <v>569</v>
      </c>
    </row>
    <row r="2" ht="8.25" customHeight="1"/>
    <row r="3" spans="1:8" ht="10.5">
      <c r="A3" s="951" t="s">
        <v>563</v>
      </c>
      <c r="B3" s="952"/>
      <c r="C3" s="403"/>
      <c r="H3" s="142"/>
    </row>
    <row r="4" spans="1:9" ht="10.5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1.25" thickBot="1">
      <c r="A5" s="189"/>
      <c r="B5" s="189"/>
      <c r="C5" s="189"/>
      <c r="D5" s="189"/>
      <c r="E5" s="189"/>
      <c r="F5" s="189"/>
      <c r="G5" s="189"/>
      <c r="H5" s="189"/>
      <c r="I5" s="143" t="s">
        <v>137</v>
      </c>
    </row>
    <row r="6" spans="1:9" ht="39" customHeight="1">
      <c r="A6" s="869" t="s">
        <v>564</v>
      </c>
      <c r="B6" s="949" t="s">
        <v>570</v>
      </c>
      <c r="C6" s="950" t="s">
        <v>534</v>
      </c>
      <c r="D6" s="877"/>
      <c r="E6" s="877"/>
      <c r="F6" s="877"/>
      <c r="G6" s="877"/>
      <c r="H6" s="877"/>
      <c r="I6" s="876"/>
    </row>
    <row r="7" spans="1:9" ht="21.75" thickBot="1">
      <c r="A7" s="948"/>
      <c r="B7" s="931"/>
      <c r="C7" s="387" t="s">
        <v>535</v>
      </c>
      <c r="D7" s="388" t="s">
        <v>536</v>
      </c>
      <c r="E7" s="389" t="s">
        <v>565</v>
      </c>
      <c r="F7" s="388" t="s">
        <v>538</v>
      </c>
      <c r="G7" s="388" t="s">
        <v>539</v>
      </c>
      <c r="H7" s="388" t="s">
        <v>558</v>
      </c>
      <c r="I7" s="390" t="s">
        <v>152</v>
      </c>
    </row>
    <row r="8" spans="1:9" ht="11.25" thickBot="1">
      <c r="A8" s="391" t="s">
        <v>382</v>
      </c>
      <c r="B8" s="392" t="s">
        <v>383</v>
      </c>
      <c r="C8" s="392" t="s">
        <v>384</v>
      </c>
      <c r="D8" s="145" t="s">
        <v>385</v>
      </c>
      <c r="E8" s="184" t="s">
        <v>386</v>
      </c>
      <c r="F8" s="145" t="s">
        <v>387</v>
      </c>
      <c r="G8" s="145" t="s">
        <v>388</v>
      </c>
      <c r="H8" s="145" t="s">
        <v>389</v>
      </c>
      <c r="I8" s="146" t="s">
        <v>390</v>
      </c>
    </row>
    <row r="9" spans="1:14" ht="13.5" customHeight="1">
      <c r="A9" s="385"/>
      <c r="B9" s="397"/>
      <c r="C9" s="397"/>
      <c r="D9" s="134"/>
      <c r="E9" s="398"/>
      <c r="F9" s="134"/>
      <c r="G9" s="134"/>
      <c r="H9" s="134"/>
      <c r="I9" s="404">
        <f>SUM(C9:H9)</f>
        <v>0</v>
      </c>
      <c r="J9" s="405"/>
      <c r="K9" s="405"/>
      <c r="L9" s="405"/>
      <c r="M9" s="405"/>
      <c r="N9" s="405"/>
    </row>
    <row r="10" spans="1:14" ht="13.5" customHeight="1">
      <c r="A10" s="385"/>
      <c r="B10" s="397"/>
      <c r="C10" s="397"/>
      <c r="D10" s="134"/>
      <c r="E10" s="398"/>
      <c r="F10" s="134"/>
      <c r="G10" s="134"/>
      <c r="H10" s="134"/>
      <c r="I10" s="404">
        <f aca="true" t="shared" si="0" ref="I10:I28">SUM(C10:H10)</f>
        <v>0</v>
      </c>
      <c r="J10" s="405"/>
      <c r="K10" s="405"/>
      <c r="L10" s="405"/>
      <c r="M10" s="405"/>
      <c r="N10" s="405"/>
    </row>
    <row r="11" spans="1:14" ht="13.5" customHeight="1">
      <c r="A11" s="385"/>
      <c r="B11" s="397"/>
      <c r="C11" s="397"/>
      <c r="D11" s="134"/>
      <c r="E11" s="398"/>
      <c r="F11" s="134"/>
      <c r="G11" s="134"/>
      <c r="H11" s="134"/>
      <c r="I11" s="404">
        <f t="shared" si="0"/>
        <v>0</v>
      </c>
      <c r="J11" s="405"/>
      <c r="K11" s="405"/>
      <c r="L11" s="405"/>
      <c r="M11" s="405"/>
      <c r="N11" s="405"/>
    </row>
    <row r="12" spans="1:14" ht="13.5" customHeight="1">
      <c r="A12" s="385"/>
      <c r="B12" s="397"/>
      <c r="C12" s="397"/>
      <c r="D12" s="134"/>
      <c r="E12" s="398"/>
      <c r="F12" s="134"/>
      <c r="G12" s="134"/>
      <c r="H12" s="134"/>
      <c r="I12" s="404">
        <f t="shared" si="0"/>
        <v>0</v>
      </c>
      <c r="J12" s="405"/>
      <c r="K12" s="405"/>
      <c r="L12" s="405"/>
      <c r="M12" s="405"/>
      <c r="N12" s="405"/>
    </row>
    <row r="13" spans="1:14" ht="13.5" customHeight="1">
      <c r="A13" s="385"/>
      <c r="B13" s="397"/>
      <c r="C13" s="397"/>
      <c r="D13" s="134"/>
      <c r="E13" s="398"/>
      <c r="F13" s="134"/>
      <c r="G13" s="134"/>
      <c r="H13" s="134"/>
      <c r="I13" s="404">
        <f t="shared" si="0"/>
        <v>0</v>
      </c>
      <c r="J13" s="405"/>
      <c r="K13" s="405"/>
      <c r="L13" s="405"/>
      <c r="M13" s="405"/>
      <c r="N13" s="405"/>
    </row>
    <row r="14" spans="1:14" ht="13.5" customHeight="1">
      <c r="A14" s="385"/>
      <c r="B14" s="397"/>
      <c r="C14" s="397"/>
      <c r="D14" s="134"/>
      <c r="E14" s="398"/>
      <c r="F14" s="134"/>
      <c r="G14" s="134"/>
      <c r="H14" s="134"/>
      <c r="I14" s="404">
        <f t="shared" si="0"/>
        <v>0</v>
      </c>
      <c r="J14" s="405"/>
      <c r="K14" s="405"/>
      <c r="L14" s="405"/>
      <c r="M14" s="405"/>
      <c r="N14" s="405"/>
    </row>
    <row r="15" spans="1:14" ht="13.5" customHeight="1">
      <c r="A15" s="385"/>
      <c r="B15" s="397"/>
      <c r="C15" s="397"/>
      <c r="D15" s="134"/>
      <c r="E15" s="398"/>
      <c r="F15" s="134"/>
      <c r="G15" s="134"/>
      <c r="H15" s="134"/>
      <c r="I15" s="404">
        <f t="shared" si="0"/>
        <v>0</v>
      </c>
      <c r="J15" s="405"/>
      <c r="K15" s="405"/>
      <c r="L15" s="405"/>
      <c r="M15" s="405"/>
      <c r="N15" s="405"/>
    </row>
    <row r="16" spans="1:14" ht="13.5" customHeight="1">
      <c r="A16" s="385"/>
      <c r="B16" s="397"/>
      <c r="C16" s="397"/>
      <c r="D16" s="134"/>
      <c r="E16" s="398"/>
      <c r="F16" s="134"/>
      <c r="G16" s="134"/>
      <c r="H16" s="134"/>
      <c r="I16" s="404">
        <f t="shared" si="0"/>
        <v>0</v>
      </c>
      <c r="J16" s="405"/>
      <c r="K16" s="405"/>
      <c r="L16" s="405"/>
      <c r="M16" s="405"/>
      <c r="N16" s="405"/>
    </row>
    <row r="17" spans="1:14" ht="13.5" customHeight="1">
      <c r="A17" s="385"/>
      <c r="B17" s="397"/>
      <c r="C17" s="397"/>
      <c r="D17" s="134"/>
      <c r="E17" s="398"/>
      <c r="F17" s="134"/>
      <c r="G17" s="134"/>
      <c r="H17" s="134"/>
      <c r="I17" s="404">
        <f t="shared" si="0"/>
        <v>0</v>
      </c>
      <c r="J17" s="405"/>
      <c r="K17" s="405"/>
      <c r="L17" s="405"/>
      <c r="M17" s="405"/>
      <c r="N17" s="405"/>
    </row>
    <row r="18" spans="1:14" ht="13.5" customHeight="1">
      <c r="A18" s="385"/>
      <c r="B18" s="397"/>
      <c r="C18" s="397"/>
      <c r="D18" s="134"/>
      <c r="E18" s="398"/>
      <c r="F18" s="134"/>
      <c r="G18" s="134"/>
      <c r="H18" s="134"/>
      <c r="I18" s="404">
        <f t="shared" si="0"/>
        <v>0</v>
      </c>
      <c r="J18" s="405"/>
      <c r="K18" s="405"/>
      <c r="L18" s="405"/>
      <c r="M18" s="405"/>
      <c r="N18" s="405"/>
    </row>
    <row r="19" spans="1:14" ht="13.5" customHeight="1">
      <c r="A19" s="385"/>
      <c r="B19" s="397"/>
      <c r="C19" s="397"/>
      <c r="D19" s="134"/>
      <c r="E19" s="398"/>
      <c r="F19" s="134"/>
      <c r="G19" s="134"/>
      <c r="H19" s="134"/>
      <c r="I19" s="404">
        <f t="shared" si="0"/>
        <v>0</v>
      </c>
      <c r="J19" s="405"/>
      <c r="K19" s="405"/>
      <c r="L19" s="405"/>
      <c r="M19" s="405"/>
      <c r="N19" s="405"/>
    </row>
    <row r="20" spans="1:14" ht="13.5" customHeight="1">
      <c r="A20" s="385"/>
      <c r="B20" s="397"/>
      <c r="C20" s="397"/>
      <c r="D20" s="134"/>
      <c r="E20" s="398"/>
      <c r="F20" s="134"/>
      <c r="G20" s="134"/>
      <c r="H20" s="134"/>
      <c r="I20" s="404">
        <f t="shared" si="0"/>
        <v>0</v>
      </c>
      <c r="J20" s="405"/>
      <c r="K20" s="405"/>
      <c r="L20" s="405"/>
      <c r="M20" s="405"/>
      <c r="N20" s="405"/>
    </row>
    <row r="21" spans="1:14" ht="13.5" customHeight="1">
      <c r="A21" s="385"/>
      <c r="B21" s="397"/>
      <c r="C21" s="397"/>
      <c r="D21" s="134"/>
      <c r="E21" s="398"/>
      <c r="F21" s="134"/>
      <c r="G21" s="134"/>
      <c r="H21" s="134"/>
      <c r="I21" s="404">
        <f t="shared" si="0"/>
        <v>0</v>
      </c>
      <c r="J21" s="405"/>
      <c r="K21" s="405"/>
      <c r="L21" s="405"/>
      <c r="M21" s="405"/>
      <c r="N21" s="405"/>
    </row>
    <row r="22" spans="1:14" ht="13.5" customHeight="1">
      <c r="A22" s="385"/>
      <c r="B22" s="397"/>
      <c r="C22" s="397"/>
      <c r="D22" s="134"/>
      <c r="E22" s="398"/>
      <c r="F22" s="134"/>
      <c r="G22" s="134"/>
      <c r="H22" s="134"/>
      <c r="I22" s="404">
        <f t="shared" si="0"/>
        <v>0</v>
      </c>
      <c r="J22" s="405"/>
      <c r="K22" s="405"/>
      <c r="L22" s="405"/>
      <c r="M22" s="405"/>
      <c r="N22" s="405"/>
    </row>
    <row r="23" spans="1:14" ht="13.5" customHeight="1">
      <c r="A23" s="385"/>
      <c r="B23" s="397"/>
      <c r="C23" s="397"/>
      <c r="D23" s="134"/>
      <c r="E23" s="398"/>
      <c r="F23" s="134"/>
      <c r="G23" s="134"/>
      <c r="H23" s="134"/>
      <c r="I23" s="404">
        <f t="shared" si="0"/>
        <v>0</v>
      </c>
      <c r="J23" s="405"/>
      <c r="K23" s="405"/>
      <c r="L23" s="405"/>
      <c r="M23" s="405"/>
      <c r="N23" s="405"/>
    </row>
    <row r="24" spans="1:14" ht="13.5" customHeight="1">
      <c r="A24" s="385"/>
      <c r="B24" s="397"/>
      <c r="C24" s="397"/>
      <c r="D24" s="134"/>
      <c r="E24" s="398"/>
      <c r="F24" s="134"/>
      <c r="G24" s="134"/>
      <c r="H24" s="134"/>
      <c r="I24" s="404">
        <f t="shared" si="0"/>
        <v>0</v>
      </c>
      <c r="J24" s="405"/>
      <c r="K24" s="405"/>
      <c r="L24" s="405"/>
      <c r="M24" s="405"/>
      <c r="N24" s="405"/>
    </row>
    <row r="25" spans="1:14" ht="13.5" customHeight="1">
      <c r="A25" s="385"/>
      <c r="B25" s="397"/>
      <c r="C25" s="397"/>
      <c r="D25" s="134"/>
      <c r="E25" s="398"/>
      <c r="F25" s="134"/>
      <c r="G25" s="134"/>
      <c r="H25" s="134"/>
      <c r="I25" s="404">
        <f t="shared" si="0"/>
        <v>0</v>
      </c>
      <c r="J25" s="405"/>
      <c r="K25" s="405"/>
      <c r="L25" s="405"/>
      <c r="M25" s="405"/>
      <c r="N25" s="405"/>
    </row>
    <row r="26" spans="1:14" ht="13.5" customHeight="1">
      <c r="A26" s="385"/>
      <c r="B26" s="397"/>
      <c r="C26" s="397"/>
      <c r="D26" s="134"/>
      <c r="E26" s="398"/>
      <c r="F26" s="134"/>
      <c r="G26" s="134"/>
      <c r="H26" s="134"/>
      <c r="I26" s="404">
        <f t="shared" si="0"/>
        <v>0</v>
      </c>
      <c r="J26" s="405"/>
      <c r="K26" s="405"/>
      <c r="L26" s="405"/>
      <c r="M26" s="405"/>
      <c r="N26" s="405"/>
    </row>
    <row r="27" spans="1:14" ht="13.5" customHeight="1">
      <c r="A27" s="385"/>
      <c r="B27" s="397"/>
      <c r="C27" s="397"/>
      <c r="D27" s="134"/>
      <c r="E27" s="398"/>
      <c r="F27" s="134"/>
      <c r="G27" s="134"/>
      <c r="H27" s="134"/>
      <c r="I27" s="404">
        <f t="shared" si="0"/>
        <v>0</v>
      </c>
      <c r="J27" s="405"/>
      <c r="K27" s="405"/>
      <c r="L27" s="405"/>
      <c r="M27" s="405"/>
      <c r="N27" s="405"/>
    </row>
    <row r="28" spans="1:9" ht="13.5" customHeight="1" thickBot="1">
      <c r="A28" s="386"/>
      <c r="B28" s="399"/>
      <c r="C28" s="399"/>
      <c r="D28" s="400"/>
      <c r="E28" s="401"/>
      <c r="F28" s="400"/>
      <c r="G28" s="400"/>
      <c r="H28" s="400"/>
      <c r="I28" s="404">
        <f t="shared" si="0"/>
        <v>0</v>
      </c>
    </row>
    <row r="29" spans="1:9" ht="13.5" customHeight="1" thickBot="1">
      <c r="A29" s="393" t="s">
        <v>152</v>
      </c>
      <c r="B29" s="402">
        <f>SUM(B9:B28)</f>
        <v>0</v>
      </c>
      <c r="C29" s="402">
        <f aca="true" t="shared" si="1" ref="C29:H29">SUM(C9:C28)</f>
        <v>0</v>
      </c>
      <c r="D29" s="402">
        <f t="shared" si="1"/>
        <v>0</v>
      </c>
      <c r="E29" s="402">
        <f t="shared" si="1"/>
        <v>0</v>
      </c>
      <c r="F29" s="402">
        <f t="shared" si="1"/>
        <v>0</v>
      </c>
      <c r="G29" s="402">
        <f t="shared" si="1"/>
        <v>0</v>
      </c>
      <c r="H29" s="402">
        <f t="shared" si="1"/>
        <v>0</v>
      </c>
      <c r="I29" s="406">
        <f>SUM(I9:I28)</f>
        <v>0</v>
      </c>
    </row>
    <row r="32" ht="10.5">
      <c r="A32" s="138" t="s">
        <v>566</v>
      </c>
    </row>
    <row r="33" ht="10.5">
      <c r="A33" s="189" t="s">
        <v>572</v>
      </c>
    </row>
    <row r="34" ht="10.5">
      <c r="A34" s="189" t="s">
        <v>567</v>
      </c>
    </row>
    <row r="35" ht="10.5">
      <c r="A35" s="189" t="s">
        <v>568</v>
      </c>
    </row>
  </sheetData>
  <sheetProtection sheet="1" objects="1" scenarios="1"/>
  <mergeCells count="4">
    <mergeCell ref="A3:B3"/>
    <mergeCell ref="A6:A7"/>
    <mergeCell ref="B6:B7"/>
    <mergeCell ref="C6:I6"/>
  </mergeCells>
  <printOptions/>
  <pageMargins left="0.7" right="0.58" top="0.72" bottom="0.73" header="0.4921259845" footer="0.492125984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K24"/>
  <sheetViews>
    <sheetView workbookViewId="0" topLeftCell="A1">
      <selection activeCell="B6" sqref="B6"/>
    </sheetView>
  </sheetViews>
  <sheetFormatPr defaultColWidth="9.33203125" defaultRowHeight="10.5"/>
  <cols>
    <col min="1" max="1" width="10.5" style="0" customWidth="1"/>
    <col min="2" max="4" width="11.66015625" style="0" customWidth="1"/>
    <col min="5" max="5" width="5.33203125" style="0" customWidth="1"/>
    <col min="8" max="8" width="6.5" style="0" customWidth="1"/>
  </cols>
  <sheetData>
    <row r="1" ht="10.5">
      <c r="A1" s="1" t="s">
        <v>9</v>
      </c>
    </row>
    <row r="3" ht="10.5">
      <c r="A3" s="1" t="s">
        <v>10</v>
      </c>
    </row>
    <row r="5" spans="2:4" ht="10.5">
      <c r="B5" s="611" t="s">
        <v>11</v>
      </c>
      <c r="C5" s="611" t="s">
        <v>12</v>
      </c>
      <c r="D5" s="611" t="s">
        <v>152</v>
      </c>
    </row>
    <row r="6" spans="1:4" ht="10.5">
      <c r="A6" s="612" t="s">
        <v>13</v>
      </c>
      <c r="B6" s="347"/>
      <c r="C6" s="347"/>
      <c r="D6" s="613">
        <f>SUM(B6:C6)</f>
        <v>0</v>
      </c>
    </row>
    <row r="7" spans="1:4" ht="10.5">
      <c r="A7" s="612" t="s">
        <v>14</v>
      </c>
      <c r="B7" s="347"/>
      <c r="C7" s="347"/>
      <c r="D7" s="613">
        <f aca="true" t="shared" si="0" ref="D7:D17">SUM(B7:C7)</f>
        <v>0</v>
      </c>
    </row>
    <row r="8" spans="1:4" ht="10.5">
      <c r="A8" s="612" t="s">
        <v>15</v>
      </c>
      <c r="B8" s="347"/>
      <c r="C8" s="347"/>
      <c r="D8" s="613">
        <f t="shared" si="0"/>
        <v>0</v>
      </c>
    </row>
    <row r="9" spans="1:8" ht="10.5">
      <c r="A9" s="612" t="s">
        <v>16</v>
      </c>
      <c r="B9" s="347"/>
      <c r="C9" s="347"/>
      <c r="D9" s="613">
        <f t="shared" si="0"/>
        <v>0</v>
      </c>
      <c r="F9" s="614"/>
      <c r="G9" s="614"/>
      <c r="H9" s="615"/>
    </row>
    <row r="10" spans="1:8" ht="10.5">
      <c r="A10" s="612" t="s">
        <v>17</v>
      </c>
      <c r="B10" s="347"/>
      <c r="C10" s="347"/>
      <c r="D10" s="613">
        <f t="shared" si="0"/>
        <v>0</v>
      </c>
      <c r="F10" s="614"/>
      <c r="G10" s="614"/>
      <c r="H10" s="615"/>
    </row>
    <row r="11" spans="1:4" ht="10.5">
      <c r="A11" s="612" t="s">
        <v>18</v>
      </c>
      <c r="B11" s="347"/>
      <c r="C11" s="347"/>
      <c r="D11" s="613">
        <f t="shared" si="0"/>
        <v>0</v>
      </c>
    </row>
    <row r="12" spans="1:4" ht="10.5">
      <c r="A12" s="612" t="s">
        <v>19</v>
      </c>
      <c r="B12" s="347"/>
      <c r="C12" s="347"/>
      <c r="D12" s="613">
        <f t="shared" si="0"/>
        <v>0</v>
      </c>
    </row>
    <row r="13" spans="1:4" ht="10.5">
      <c r="A13" s="612" t="s">
        <v>20</v>
      </c>
      <c r="B13" s="347"/>
      <c r="C13" s="347"/>
      <c r="D13" s="613">
        <f t="shared" si="0"/>
        <v>0</v>
      </c>
    </row>
    <row r="14" spans="1:8" ht="10.5">
      <c r="A14" s="612" t="s">
        <v>21</v>
      </c>
      <c r="B14" s="347"/>
      <c r="C14" s="347"/>
      <c r="D14" s="613">
        <f t="shared" si="0"/>
        <v>0</v>
      </c>
      <c r="F14" s="614"/>
      <c r="G14" s="614"/>
      <c r="H14" s="615"/>
    </row>
    <row r="15" spans="1:4" ht="10.5">
      <c r="A15" s="612" t="s">
        <v>22</v>
      </c>
      <c r="B15" s="347"/>
      <c r="C15" s="347"/>
      <c r="D15" s="613">
        <f t="shared" si="0"/>
        <v>0</v>
      </c>
    </row>
    <row r="16" spans="1:4" ht="10.5">
      <c r="A16" s="612" t="s">
        <v>23</v>
      </c>
      <c r="B16" s="347"/>
      <c r="C16" s="347"/>
      <c r="D16" s="613">
        <f t="shared" si="0"/>
        <v>0</v>
      </c>
    </row>
    <row r="17" spans="1:11" ht="10.5">
      <c r="A17" s="612" t="s">
        <v>24</v>
      </c>
      <c r="B17" s="347"/>
      <c r="C17" s="347"/>
      <c r="D17" s="613">
        <f t="shared" si="0"/>
        <v>0</v>
      </c>
      <c r="F17" s="614"/>
      <c r="G17" s="614"/>
      <c r="H17" s="615"/>
      <c r="I17" s="614"/>
      <c r="J17" s="614"/>
      <c r="K17" s="615"/>
    </row>
    <row r="18" spans="2:5" ht="10.5">
      <c r="B18" s="613">
        <f>SUM(B6:B17)</f>
        <v>0</v>
      </c>
      <c r="C18" s="613">
        <f>SUM(C6:C17)</f>
        <v>0</v>
      </c>
      <c r="D18" s="613">
        <f>SUM(D6:D17)</f>
        <v>0</v>
      </c>
      <c r="E18" s="615">
        <f>IF(D20=0,0,D18/(D$20*12))</f>
        <v>0</v>
      </c>
    </row>
    <row r="19" spans="2:4" ht="10.5">
      <c r="B19" s="614"/>
      <c r="C19" s="614"/>
      <c r="D19" s="614"/>
    </row>
    <row r="20" spans="2:4" ht="10.5">
      <c r="B20" s="953" t="s">
        <v>25</v>
      </c>
      <c r="C20" s="954"/>
      <c r="D20" s="347"/>
    </row>
    <row r="21" spans="3:4" ht="10.5">
      <c r="C21" s="616"/>
      <c r="D21" s="614"/>
    </row>
    <row r="22" spans="3:5" ht="10.5">
      <c r="C22" s="616" t="s">
        <v>26</v>
      </c>
      <c r="D22" s="613">
        <f>(SUM(D6:D9)+SUM(D15:D17))/7</f>
        <v>0</v>
      </c>
      <c r="E22" s="615">
        <f>IF(D$20=0,0,D22/(D$20))</f>
        <v>0</v>
      </c>
    </row>
    <row r="23" spans="3:5" ht="10.5">
      <c r="C23" s="616" t="s">
        <v>27</v>
      </c>
      <c r="D23" s="613">
        <f>SUM(D10:D11)/2</f>
        <v>0</v>
      </c>
      <c r="E23" s="615">
        <f>IF(D$20=0,0,D23/(D$20))</f>
        <v>0</v>
      </c>
    </row>
    <row r="24" spans="3:5" ht="10.5">
      <c r="C24" s="616" t="s">
        <v>28</v>
      </c>
      <c r="D24" s="613">
        <f>SUM(D12:D14)/3</f>
        <v>0</v>
      </c>
      <c r="E24" s="615">
        <f>IF(D$20=0,0,D24/(D$20))</f>
        <v>0</v>
      </c>
    </row>
  </sheetData>
  <sheetProtection sheet="1" objects="1" scenarios="1"/>
  <mergeCells count="1">
    <mergeCell ref="B20:C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E29"/>
  <sheetViews>
    <sheetView workbookViewId="0" topLeftCell="A1">
      <selection activeCell="B7" sqref="B7"/>
    </sheetView>
  </sheetViews>
  <sheetFormatPr defaultColWidth="9.33203125" defaultRowHeight="10.5"/>
  <cols>
    <col min="1" max="1" width="19.83203125" style="0" customWidth="1"/>
    <col min="2" max="2" width="10.83203125" style="0" customWidth="1"/>
    <col min="3" max="3" width="13.33203125" style="0" customWidth="1"/>
    <col min="4" max="4" width="30.83203125" style="0" customWidth="1"/>
    <col min="5" max="5" width="15.83203125" style="0" customWidth="1"/>
  </cols>
  <sheetData>
    <row r="1" ht="10.5">
      <c r="A1" s="1" t="s">
        <v>29</v>
      </c>
    </row>
    <row r="3" ht="10.5">
      <c r="A3" s="1" t="s">
        <v>30</v>
      </c>
    </row>
    <row r="5" spans="1:5" s="618" customFormat="1" ht="28.5" customHeight="1">
      <c r="A5" s="617" t="s">
        <v>31</v>
      </c>
      <c r="B5" s="617" t="s">
        <v>32</v>
      </c>
      <c r="C5" s="617" t="s">
        <v>33</v>
      </c>
      <c r="D5" s="617" t="s">
        <v>34</v>
      </c>
      <c r="E5" s="617" t="s">
        <v>35</v>
      </c>
    </row>
    <row r="6" spans="1:5" s="618" customFormat="1" ht="10.5" customHeight="1">
      <c r="A6" s="619" t="s">
        <v>36</v>
      </c>
      <c r="B6" s="620"/>
      <c r="C6" s="620"/>
      <c r="D6" s="620"/>
      <c r="E6" s="620"/>
    </row>
    <row r="7" spans="1:5" ht="10.5">
      <c r="A7" s="612" t="s">
        <v>37</v>
      </c>
      <c r="B7" s="613"/>
      <c r="C7" s="621"/>
      <c r="D7" s="612"/>
      <c r="E7" s="612"/>
    </row>
    <row r="8" spans="1:5" ht="10.5">
      <c r="A8" s="612" t="s">
        <v>38</v>
      </c>
      <c r="B8" s="613"/>
      <c r="C8" s="621"/>
      <c r="D8" s="612"/>
      <c r="E8" s="612"/>
    </row>
    <row r="9" spans="1:5" ht="10.5">
      <c r="A9" s="612" t="s">
        <v>39</v>
      </c>
      <c r="B9" s="613"/>
      <c r="C9" s="621"/>
      <c r="D9" s="612"/>
      <c r="E9" s="612"/>
    </row>
    <row r="10" spans="1:5" ht="10.5">
      <c r="A10" s="612" t="s">
        <v>40</v>
      </c>
      <c r="B10" s="613"/>
      <c r="C10" s="621"/>
      <c r="D10" s="612"/>
      <c r="E10" s="612"/>
    </row>
    <row r="11" spans="1:5" ht="10.5">
      <c r="A11" s="612" t="s">
        <v>41</v>
      </c>
      <c r="B11" s="613"/>
      <c r="C11" s="621"/>
      <c r="D11" s="612"/>
      <c r="E11" s="612"/>
    </row>
    <row r="12" spans="1:5" ht="10.5">
      <c r="A12" s="612" t="s">
        <v>42</v>
      </c>
      <c r="B12" s="613"/>
      <c r="C12" s="621"/>
      <c r="D12" s="612"/>
      <c r="E12" s="612"/>
    </row>
    <row r="13" spans="1:5" ht="10.5">
      <c r="A13" s="612" t="s">
        <v>43</v>
      </c>
      <c r="B13" s="613"/>
      <c r="C13" s="621"/>
      <c r="D13" s="612"/>
      <c r="E13" s="612"/>
    </row>
    <row r="14" spans="1:5" ht="10.5">
      <c r="A14" s="612" t="s">
        <v>44</v>
      </c>
      <c r="B14" s="613"/>
      <c r="C14" s="621"/>
      <c r="D14" s="612"/>
      <c r="E14" s="612"/>
    </row>
    <row r="15" spans="1:5" ht="10.5">
      <c r="A15" s="612" t="s">
        <v>45</v>
      </c>
      <c r="B15" s="613"/>
      <c r="C15" s="621"/>
      <c r="D15" s="612"/>
      <c r="E15" s="612"/>
    </row>
    <row r="16" spans="1:5" ht="10.5">
      <c r="A16" s="612" t="s">
        <v>46</v>
      </c>
      <c r="B16" s="613"/>
      <c r="C16" s="621"/>
      <c r="D16" s="612"/>
      <c r="E16" s="612"/>
    </row>
    <row r="17" spans="1:5" ht="10.5">
      <c r="A17" s="612" t="s">
        <v>47</v>
      </c>
      <c r="B17" s="613"/>
      <c r="C17" s="621"/>
      <c r="D17" s="612"/>
      <c r="E17" s="612"/>
    </row>
    <row r="18" spans="1:5" ht="10.5">
      <c r="A18" s="612" t="s">
        <v>48</v>
      </c>
      <c r="B18" s="613"/>
      <c r="C18" s="621"/>
      <c r="D18" s="612"/>
      <c r="E18" s="612"/>
    </row>
    <row r="19" spans="1:3" ht="10.5" customHeight="1">
      <c r="A19" s="619" t="s">
        <v>49</v>
      </c>
      <c r="B19" s="614"/>
      <c r="C19" s="622"/>
    </row>
    <row r="20" spans="1:5" ht="10.5">
      <c r="A20" s="612" t="s">
        <v>50</v>
      </c>
      <c r="B20" s="613"/>
      <c r="C20" s="621"/>
      <c r="D20" s="612"/>
      <c r="E20" s="612"/>
    </row>
    <row r="21" spans="1:5" ht="10.5">
      <c r="A21" s="612" t="s">
        <v>51</v>
      </c>
      <c r="B21" s="613"/>
      <c r="C21" s="621"/>
      <c r="D21" s="612"/>
      <c r="E21" s="612"/>
    </row>
    <row r="22" spans="1:3" ht="10.5">
      <c r="A22" s="619" t="s">
        <v>52</v>
      </c>
      <c r="B22" s="614"/>
      <c r="C22" s="622"/>
    </row>
    <row r="23" spans="1:5" ht="10.5">
      <c r="A23" s="612" t="s">
        <v>53</v>
      </c>
      <c r="B23" s="613"/>
      <c r="C23" s="621"/>
      <c r="D23" s="612"/>
      <c r="E23" s="612"/>
    </row>
    <row r="24" spans="1:5" ht="10.5">
      <c r="A24" s="612" t="s">
        <v>54</v>
      </c>
      <c r="B24" s="613"/>
      <c r="C24" s="621"/>
      <c r="D24" s="612"/>
      <c r="E24" s="612"/>
    </row>
    <row r="25" spans="1:5" ht="10.5">
      <c r="A25" s="612" t="s">
        <v>55</v>
      </c>
      <c r="B25" s="613"/>
      <c r="C25" s="621"/>
      <c r="D25" s="612"/>
      <c r="E25" s="612"/>
    </row>
    <row r="26" spans="1:3" ht="10.5">
      <c r="A26" s="619" t="s">
        <v>56</v>
      </c>
      <c r="B26" s="614"/>
      <c r="C26" s="622"/>
    </row>
    <row r="27" spans="1:5" ht="10.5">
      <c r="A27" s="612" t="s">
        <v>57</v>
      </c>
      <c r="B27" s="613"/>
      <c r="C27" s="621"/>
      <c r="D27" s="612"/>
      <c r="E27" s="612"/>
    </row>
    <row r="28" spans="1:5" ht="10.5">
      <c r="A28" s="612" t="s">
        <v>58</v>
      </c>
      <c r="B28" s="613"/>
      <c r="C28" s="621"/>
      <c r="D28" s="612"/>
      <c r="E28" s="612"/>
    </row>
    <row r="29" spans="2:3" ht="10.5">
      <c r="B29" s="614"/>
      <c r="C29" s="62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</sheetPr>
  <dimension ref="A1:C36"/>
  <sheetViews>
    <sheetView workbookViewId="0" topLeftCell="A1">
      <selection activeCell="E17" sqref="E17"/>
    </sheetView>
  </sheetViews>
  <sheetFormatPr defaultColWidth="9.33203125" defaultRowHeight="10.5"/>
  <cols>
    <col min="1" max="1" width="7.16015625" style="2" customWidth="1"/>
    <col min="2" max="2" width="44.83203125" style="2" customWidth="1"/>
    <col min="3" max="3" width="24" style="2" customWidth="1"/>
    <col min="4" max="16384" width="9.33203125" style="2" customWidth="1"/>
  </cols>
  <sheetData>
    <row r="1" ht="10.5">
      <c r="A1" s="1" t="s">
        <v>484</v>
      </c>
    </row>
    <row r="3" ht="10.5">
      <c r="A3" s="1" t="s">
        <v>60</v>
      </c>
    </row>
    <row r="5" spans="1:3" ht="10.5">
      <c r="A5" s="1"/>
      <c r="C5" s="3" t="s">
        <v>137</v>
      </c>
    </row>
    <row r="6" spans="1:3" ht="12" customHeight="1">
      <c r="A6" s="955" t="s">
        <v>59</v>
      </c>
      <c r="B6" s="956"/>
      <c r="C6" s="717">
        <v>10179</v>
      </c>
    </row>
    <row r="7" spans="1:3" ht="12" customHeight="1">
      <c r="A7" s="955" t="s">
        <v>61</v>
      </c>
      <c r="B7" s="956"/>
      <c r="C7" s="717"/>
    </row>
    <row r="8" spans="1:3" ht="12" customHeight="1">
      <c r="A8" s="955" t="s">
        <v>476</v>
      </c>
      <c r="B8" s="956"/>
      <c r="C8" s="718">
        <f>C17+C24+C31+C36</f>
        <v>9505.220000000001</v>
      </c>
    </row>
    <row r="9" spans="1:3" ht="12" customHeight="1">
      <c r="A9" s="955" t="s">
        <v>1059</v>
      </c>
      <c r="B9" s="956"/>
      <c r="C9" s="717">
        <v>673.78</v>
      </c>
    </row>
    <row r="10" ht="10.5">
      <c r="A10" s="2" t="s">
        <v>1060</v>
      </c>
    </row>
    <row r="12" ht="10.5">
      <c r="A12" s="1" t="s">
        <v>477</v>
      </c>
    </row>
    <row r="13" ht="11.25" thickBot="1"/>
    <row r="14" spans="1:3" ht="10.5">
      <c r="A14" s="957" t="s">
        <v>478</v>
      </c>
      <c r="B14" s="958"/>
      <c r="C14" s="959"/>
    </row>
    <row r="15" spans="1:3" ht="10.5">
      <c r="A15" s="960"/>
      <c r="B15" s="961"/>
      <c r="C15" s="962"/>
    </row>
    <row r="16" spans="1:3" ht="10.5">
      <c r="A16" s="963"/>
      <c r="B16" s="964"/>
      <c r="C16" s="965"/>
    </row>
    <row r="17" spans="1:3" ht="10.5">
      <c r="A17" s="966" t="s">
        <v>1065</v>
      </c>
      <c r="B17" s="956"/>
      <c r="C17" s="719">
        <f>SUM(C18:C19)</f>
        <v>1592</v>
      </c>
    </row>
    <row r="18" spans="1:3" ht="10.5">
      <c r="A18" s="967" t="s">
        <v>157</v>
      </c>
      <c r="B18" s="583" t="s">
        <v>479</v>
      </c>
      <c r="C18" s="720">
        <v>1592</v>
      </c>
    </row>
    <row r="19" spans="1:3" ht="10.5">
      <c r="A19" s="968"/>
      <c r="B19" s="583" t="s">
        <v>480</v>
      </c>
      <c r="C19" s="720" t="s">
        <v>836</v>
      </c>
    </row>
    <row r="20" spans="1:3" ht="11.25" thickBot="1">
      <c r="A20" s="584"/>
      <c r="B20" s="203"/>
      <c r="C20" s="585"/>
    </row>
    <row r="21" spans="1:3" ht="10.5">
      <c r="A21" s="957" t="s">
        <v>481</v>
      </c>
      <c r="B21" s="958"/>
      <c r="C21" s="959"/>
    </row>
    <row r="22" spans="1:3" ht="10.5">
      <c r="A22" s="960"/>
      <c r="B22" s="961"/>
      <c r="C22" s="962"/>
    </row>
    <row r="23" spans="1:3" ht="10.5">
      <c r="A23" s="963"/>
      <c r="B23" s="964"/>
      <c r="C23" s="965"/>
    </row>
    <row r="24" spans="1:3" ht="10.5">
      <c r="A24" s="966" t="s">
        <v>1065</v>
      </c>
      <c r="B24" s="956"/>
      <c r="C24" s="719">
        <f>SUM(C25:C26)</f>
        <v>3621.2200000000003</v>
      </c>
    </row>
    <row r="25" spans="1:3" ht="10.5">
      <c r="A25" s="967" t="s">
        <v>157</v>
      </c>
      <c r="B25" s="583" t="s">
        <v>479</v>
      </c>
      <c r="C25" s="720">
        <v>3349</v>
      </c>
    </row>
    <row r="26" spans="1:3" ht="10.5">
      <c r="A26" s="968"/>
      <c r="B26" s="583" t="s">
        <v>480</v>
      </c>
      <c r="C26" s="720">
        <v>272.22</v>
      </c>
    </row>
    <row r="27" spans="1:3" ht="11.25" thickBot="1">
      <c r="A27" s="584"/>
      <c r="B27" s="203"/>
      <c r="C27" s="586"/>
    </row>
    <row r="28" spans="1:3" ht="10.5">
      <c r="A28" s="957" t="s">
        <v>482</v>
      </c>
      <c r="B28" s="958"/>
      <c r="C28" s="959"/>
    </row>
    <row r="29" spans="1:3" ht="10.5">
      <c r="A29" s="960"/>
      <c r="B29" s="961"/>
      <c r="C29" s="962"/>
    </row>
    <row r="30" spans="1:3" ht="10.5">
      <c r="A30" s="963"/>
      <c r="B30" s="964"/>
      <c r="C30" s="965"/>
    </row>
    <row r="31" spans="1:3" ht="10.5">
      <c r="A31" s="966" t="s">
        <v>1065</v>
      </c>
      <c r="B31" s="956"/>
      <c r="C31" s="720">
        <v>3673</v>
      </c>
    </row>
    <row r="32" spans="1:3" ht="11.25" thickBot="1">
      <c r="A32" s="584"/>
      <c r="B32" s="203"/>
      <c r="C32" s="585"/>
    </row>
    <row r="33" spans="1:3" ht="10.5">
      <c r="A33" s="957" t="s">
        <v>483</v>
      </c>
      <c r="B33" s="958"/>
      <c r="C33" s="959"/>
    </row>
    <row r="34" spans="1:3" ht="10.5">
      <c r="A34" s="960"/>
      <c r="B34" s="961"/>
      <c r="C34" s="962"/>
    </row>
    <row r="35" spans="1:3" ht="10.5">
      <c r="A35" s="963"/>
      <c r="B35" s="964"/>
      <c r="C35" s="965"/>
    </row>
    <row r="36" spans="1:3" ht="10.5">
      <c r="A36" s="966" t="s">
        <v>1065</v>
      </c>
      <c r="B36" s="956"/>
      <c r="C36" s="720">
        <v>619</v>
      </c>
    </row>
  </sheetData>
  <sheetProtection sheet="1" objects="1" scenarios="1"/>
  <mergeCells count="14">
    <mergeCell ref="A33:C35"/>
    <mergeCell ref="A36:B36"/>
    <mergeCell ref="A24:B24"/>
    <mergeCell ref="A25:A26"/>
    <mergeCell ref="A28:C30"/>
    <mergeCell ref="A31:B31"/>
    <mergeCell ref="A14:C16"/>
    <mergeCell ref="A17:B17"/>
    <mergeCell ref="A18:A19"/>
    <mergeCell ref="A21:C23"/>
    <mergeCell ref="A8:B8"/>
    <mergeCell ref="A6:B6"/>
    <mergeCell ref="A7:B7"/>
    <mergeCell ref="A9:B9"/>
  </mergeCells>
  <printOptions/>
  <pageMargins left="0.7874015748031497" right="0.7874015748031497" top="0.5" bottom="0.8" header="0.3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101"/>
  <sheetViews>
    <sheetView workbookViewId="0" topLeftCell="A1">
      <pane ySplit="5" topLeftCell="BM63" activePane="bottomLeft" state="frozen"/>
      <selection pane="topLeft" activeCell="A1" sqref="A1"/>
      <selection pane="bottomLeft" activeCell="A108" sqref="A108"/>
    </sheetView>
  </sheetViews>
  <sheetFormatPr defaultColWidth="9.33203125" defaultRowHeight="10.5"/>
  <cols>
    <col min="1" max="1" width="56.83203125" style="509" customWidth="1"/>
    <col min="2" max="2" width="14.33203125" style="510" customWidth="1"/>
    <col min="3" max="3" width="9.83203125" style="510" customWidth="1"/>
    <col min="4" max="5" width="15.5" style="203" customWidth="1"/>
    <col min="6" max="16384" width="9.33203125" style="203" customWidth="1"/>
  </cols>
  <sheetData>
    <row r="1" spans="1:5" ht="12.75" customHeight="1">
      <c r="A1" s="407" t="s">
        <v>491</v>
      </c>
      <c r="B1" s="408"/>
      <c r="C1" s="732"/>
      <c r="D1" s="733"/>
      <c r="E1" s="410"/>
    </row>
    <row r="2" spans="1:5" ht="12.75" customHeight="1">
      <c r="A2" s="411"/>
      <c r="B2" s="412"/>
      <c r="C2" s="412"/>
      <c r="D2" s="410"/>
      <c r="E2" s="410"/>
    </row>
    <row r="3" spans="1:5" ht="12.75" customHeight="1">
      <c r="A3" s="413" t="s">
        <v>492</v>
      </c>
      <c r="B3" s="412"/>
      <c r="C3" s="412"/>
      <c r="D3" s="410"/>
      <c r="E3" s="410"/>
    </row>
    <row r="4" spans="1:5" ht="12.75" customHeight="1" thickBot="1">
      <c r="A4" s="734" t="s">
        <v>1134</v>
      </c>
      <c r="B4" s="734"/>
      <c r="C4" s="734"/>
      <c r="D4" s="734"/>
      <c r="E4" s="734"/>
    </row>
    <row r="5" spans="1:5" ht="28.5" customHeight="1" thickBot="1">
      <c r="A5" s="414" t="s">
        <v>982</v>
      </c>
      <c r="B5" s="414" t="s">
        <v>1135</v>
      </c>
      <c r="C5" s="414" t="s">
        <v>984</v>
      </c>
      <c r="D5" s="415" t="s">
        <v>994</v>
      </c>
      <c r="E5" s="415" t="s">
        <v>995</v>
      </c>
    </row>
    <row r="6" spans="1:5" s="240" customFormat="1" ht="15" customHeight="1" thickBot="1">
      <c r="A6" s="460" t="s">
        <v>996</v>
      </c>
      <c r="B6" s="461"/>
      <c r="C6" s="462"/>
      <c r="D6" s="463"/>
      <c r="E6" s="463"/>
    </row>
    <row r="7" spans="1:5" s="428" customFormat="1" ht="11.25" customHeight="1">
      <c r="A7" s="464" t="s">
        <v>997</v>
      </c>
      <c r="B7" s="465" t="s">
        <v>998</v>
      </c>
      <c r="C7" s="466" t="s">
        <v>580</v>
      </c>
      <c r="D7" s="467">
        <f>SUM(D8:D11)</f>
        <v>10938</v>
      </c>
      <c r="E7" s="468">
        <f>SUM(E8:E11)</f>
        <v>0</v>
      </c>
    </row>
    <row r="8" spans="1:5" ht="11.25" customHeight="1">
      <c r="A8" s="469" t="s">
        <v>999</v>
      </c>
      <c r="B8" s="470">
        <v>501</v>
      </c>
      <c r="C8" s="471" t="s">
        <v>583</v>
      </c>
      <c r="D8" s="472">
        <v>8304</v>
      </c>
      <c r="E8" s="473">
        <v>0</v>
      </c>
    </row>
    <row r="9" spans="1:5" ht="11.25" customHeight="1">
      <c r="A9" s="469" t="s">
        <v>1000</v>
      </c>
      <c r="B9" s="470">
        <v>502</v>
      </c>
      <c r="C9" s="471" t="s">
        <v>586</v>
      </c>
      <c r="D9" s="472">
        <v>2634</v>
      </c>
      <c r="E9" s="473">
        <v>0</v>
      </c>
    </row>
    <row r="10" spans="1:5" ht="11.25" customHeight="1">
      <c r="A10" s="469" t="s">
        <v>1001</v>
      </c>
      <c r="B10" s="470">
        <v>503</v>
      </c>
      <c r="C10" s="471" t="s">
        <v>589</v>
      </c>
      <c r="D10" s="472">
        <v>0</v>
      </c>
      <c r="E10" s="473">
        <v>0</v>
      </c>
    </row>
    <row r="11" spans="1:5" ht="11.25" customHeight="1">
      <c r="A11" s="469" t="s">
        <v>1002</v>
      </c>
      <c r="B11" s="470">
        <v>504</v>
      </c>
      <c r="C11" s="471" t="s">
        <v>592</v>
      </c>
      <c r="D11" s="472">
        <v>0</v>
      </c>
      <c r="E11" s="473">
        <v>0</v>
      </c>
    </row>
    <row r="12" spans="1:5" ht="11.25" customHeight="1">
      <c r="A12" s="469" t="s">
        <v>1003</v>
      </c>
      <c r="B12" s="470" t="s">
        <v>1004</v>
      </c>
      <c r="C12" s="471" t="s">
        <v>595</v>
      </c>
      <c r="D12" s="474">
        <f>SUM(D13:D16)</f>
        <v>24429</v>
      </c>
      <c r="E12" s="475">
        <f>SUM(E13:E16)</f>
        <v>68</v>
      </c>
    </row>
    <row r="13" spans="1:5" ht="11.25" customHeight="1">
      <c r="A13" s="469" t="s">
        <v>1005</v>
      </c>
      <c r="B13" s="470">
        <v>511</v>
      </c>
      <c r="C13" s="471" t="s">
        <v>598</v>
      </c>
      <c r="D13" s="472">
        <v>2092</v>
      </c>
      <c r="E13" s="473">
        <v>0</v>
      </c>
    </row>
    <row r="14" spans="1:5" ht="11.25" customHeight="1">
      <c r="A14" s="469" t="s">
        <v>1006</v>
      </c>
      <c r="B14" s="470">
        <v>512</v>
      </c>
      <c r="C14" s="471" t="s">
        <v>601</v>
      </c>
      <c r="D14" s="472">
        <v>4114</v>
      </c>
      <c r="E14" s="473">
        <v>0</v>
      </c>
    </row>
    <row r="15" spans="1:5" ht="11.25" customHeight="1">
      <c r="A15" s="469" t="s">
        <v>1007</v>
      </c>
      <c r="B15" s="470">
        <v>513</v>
      </c>
      <c r="C15" s="471" t="s">
        <v>604</v>
      </c>
      <c r="D15" s="472">
        <v>228</v>
      </c>
      <c r="E15" s="473">
        <v>0</v>
      </c>
    </row>
    <row r="16" spans="1:5" ht="11.25" customHeight="1">
      <c r="A16" s="469" t="s">
        <v>1008</v>
      </c>
      <c r="B16" s="470">
        <v>518</v>
      </c>
      <c r="C16" s="471" t="s">
        <v>607</v>
      </c>
      <c r="D16" s="472">
        <v>17995</v>
      </c>
      <c r="E16" s="473">
        <v>68</v>
      </c>
    </row>
    <row r="17" spans="1:5" ht="11.25" customHeight="1">
      <c r="A17" s="469" t="s">
        <v>1009</v>
      </c>
      <c r="B17" s="470" t="s">
        <v>1010</v>
      </c>
      <c r="C17" s="471" t="s">
        <v>610</v>
      </c>
      <c r="D17" s="474">
        <f>SUM(D18:D22)</f>
        <v>137505</v>
      </c>
      <c r="E17" s="475">
        <f>SUM(E18:E22)</f>
        <v>1180</v>
      </c>
    </row>
    <row r="18" spans="1:5" ht="11.25" customHeight="1">
      <c r="A18" s="469" t="s">
        <v>1011</v>
      </c>
      <c r="B18" s="470">
        <v>521</v>
      </c>
      <c r="C18" s="471" t="s">
        <v>613</v>
      </c>
      <c r="D18" s="472">
        <v>104146</v>
      </c>
      <c r="E18" s="473">
        <v>930</v>
      </c>
    </row>
    <row r="19" spans="1:5" ht="11.25" customHeight="1">
      <c r="A19" s="469" t="s">
        <v>1012</v>
      </c>
      <c r="B19" s="470">
        <v>524</v>
      </c>
      <c r="C19" s="471" t="s">
        <v>616</v>
      </c>
      <c r="D19" s="472">
        <v>31922</v>
      </c>
      <c r="E19" s="473">
        <v>250</v>
      </c>
    </row>
    <row r="20" spans="1:5" ht="11.25" customHeight="1">
      <c r="A20" s="469" t="s">
        <v>1013</v>
      </c>
      <c r="B20" s="470">
        <v>525</v>
      </c>
      <c r="C20" s="471" t="s">
        <v>619</v>
      </c>
      <c r="D20" s="472">
        <v>0</v>
      </c>
      <c r="E20" s="473">
        <v>0</v>
      </c>
    </row>
    <row r="21" spans="1:5" ht="11.25" customHeight="1">
      <c r="A21" s="469" t="s">
        <v>1014</v>
      </c>
      <c r="B21" s="470">
        <v>527</v>
      </c>
      <c r="C21" s="471" t="s">
        <v>622</v>
      </c>
      <c r="D21" s="472">
        <v>545</v>
      </c>
      <c r="E21" s="473">
        <v>0</v>
      </c>
    </row>
    <row r="22" spans="1:5" ht="11.25" customHeight="1">
      <c r="A22" s="469" t="s">
        <v>1015</v>
      </c>
      <c r="B22" s="470">
        <v>528</v>
      </c>
      <c r="C22" s="471" t="s">
        <v>625</v>
      </c>
      <c r="D22" s="472">
        <v>892</v>
      </c>
      <c r="E22" s="473">
        <v>0</v>
      </c>
    </row>
    <row r="23" spans="1:5" ht="11.25" customHeight="1">
      <c r="A23" s="469" t="s">
        <v>1016</v>
      </c>
      <c r="B23" s="470" t="s">
        <v>1017</v>
      </c>
      <c r="C23" s="471" t="s">
        <v>628</v>
      </c>
      <c r="D23" s="474">
        <f>SUM(D24:D26)</f>
        <v>1</v>
      </c>
      <c r="E23" s="475">
        <f>SUM(E24:E26)</f>
        <v>0</v>
      </c>
    </row>
    <row r="24" spans="1:5" ht="11.25" customHeight="1">
      <c r="A24" s="469" t="s">
        <v>1018</v>
      </c>
      <c r="B24" s="470">
        <v>531</v>
      </c>
      <c r="C24" s="471" t="s">
        <v>631</v>
      </c>
      <c r="D24" s="472">
        <v>1</v>
      </c>
      <c r="E24" s="473">
        <v>0</v>
      </c>
    </row>
    <row r="25" spans="1:5" ht="11.25" customHeight="1">
      <c r="A25" s="469" t="s">
        <v>1019</v>
      </c>
      <c r="B25" s="470">
        <v>532</v>
      </c>
      <c r="C25" s="471" t="s">
        <v>634</v>
      </c>
      <c r="D25" s="472">
        <v>0</v>
      </c>
      <c r="E25" s="473">
        <v>0</v>
      </c>
    </row>
    <row r="26" spans="1:5" ht="11.25" customHeight="1">
      <c r="A26" s="469" t="s">
        <v>1020</v>
      </c>
      <c r="B26" s="470">
        <v>538</v>
      </c>
      <c r="C26" s="471" t="s">
        <v>637</v>
      </c>
      <c r="D26" s="472">
        <v>0</v>
      </c>
      <c r="E26" s="473">
        <v>0</v>
      </c>
    </row>
    <row r="27" spans="1:5" ht="11.25" customHeight="1">
      <c r="A27" s="469" t="s">
        <v>1021</v>
      </c>
      <c r="B27" s="470" t="s">
        <v>1022</v>
      </c>
      <c r="C27" s="471" t="s">
        <v>640</v>
      </c>
      <c r="D27" s="474">
        <f>SUM(D28:D35)</f>
        <v>40080</v>
      </c>
      <c r="E27" s="475">
        <f>SUM(E28:E35)</f>
        <v>110</v>
      </c>
    </row>
    <row r="28" spans="1:5" ht="11.25" customHeight="1">
      <c r="A28" s="469" t="s">
        <v>1023</v>
      </c>
      <c r="B28" s="470">
        <v>541</v>
      </c>
      <c r="C28" s="471" t="s">
        <v>643</v>
      </c>
      <c r="D28" s="472">
        <v>0</v>
      </c>
      <c r="E28" s="473">
        <v>0</v>
      </c>
    </row>
    <row r="29" spans="1:5" ht="11.25" customHeight="1">
      <c r="A29" s="469" t="s">
        <v>1024</v>
      </c>
      <c r="B29" s="470">
        <v>542</v>
      </c>
      <c r="C29" s="471" t="s">
        <v>646</v>
      </c>
      <c r="D29" s="472">
        <v>0</v>
      </c>
      <c r="E29" s="473">
        <v>0</v>
      </c>
    </row>
    <row r="30" spans="1:5" ht="11.25" customHeight="1">
      <c r="A30" s="469" t="s">
        <v>1025</v>
      </c>
      <c r="B30" s="470">
        <v>543</v>
      </c>
      <c r="C30" s="471" t="s">
        <v>649</v>
      </c>
      <c r="D30" s="472">
        <v>0</v>
      </c>
      <c r="E30" s="473">
        <v>0</v>
      </c>
    </row>
    <row r="31" spans="1:5" ht="11.25" customHeight="1">
      <c r="A31" s="469" t="s">
        <v>1026</v>
      </c>
      <c r="B31" s="470">
        <v>544</v>
      </c>
      <c r="C31" s="471" t="s">
        <v>652</v>
      </c>
      <c r="D31" s="472">
        <v>0</v>
      </c>
      <c r="E31" s="473">
        <v>0</v>
      </c>
    </row>
    <row r="32" spans="1:5" ht="11.25" customHeight="1">
      <c r="A32" s="469" t="s">
        <v>1027</v>
      </c>
      <c r="B32" s="470">
        <v>545</v>
      </c>
      <c r="C32" s="471" t="s">
        <v>655</v>
      </c>
      <c r="D32" s="472">
        <v>186</v>
      </c>
      <c r="E32" s="473">
        <v>0</v>
      </c>
    </row>
    <row r="33" spans="1:5" ht="11.25" customHeight="1">
      <c r="A33" s="469" t="s">
        <v>1028</v>
      </c>
      <c r="B33" s="470">
        <v>546</v>
      </c>
      <c r="C33" s="471" t="s">
        <v>658</v>
      </c>
      <c r="D33" s="472">
        <v>0</v>
      </c>
      <c r="E33" s="473">
        <v>0</v>
      </c>
    </row>
    <row r="34" spans="1:5" ht="11.25" customHeight="1">
      <c r="A34" s="469" t="s">
        <v>1029</v>
      </c>
      <c r="B34" s="470">
        <v>548</v>
      </c>
      <c r="C34" s="471" t="s">
        <v>660</v>
      </c>
      <c r="D34" s="472">
        <v>6</v>
      </c>
      <c r="E34" s="473">
        <v>0</v>
      </c>
    </row>
    <row r="35" spans="1:5" ht="11.25" customHeight="1">
      <c r="A35" s="469" t="s">
        <v>1030</v>
      </c>
      <c r="B35" s="470">
        <v>549</v>
      </c>
      <c r="C35" s="471" t="s">
        <v>663</v>
      </c>
      <c r="D35" s="472">
        <v>39888</v>
      </c>
      <c r="E35" s="473">
        <v>110</v>
      </c>
    </row>
    <row r="36" spans="1:5" ht="11.25" customHeight="1">
      <c r="A36" s="469" t="s">
        <v>1031</v>
      </c>
      <c r="B36" s="470" t="s">
        <v>1032</v>
      </c>
      <c r="C36" s="471" t="s">
        <v>666</v>
      </c>
      <c r="D36" s="474">
        <f>SUM(D37:D42)</f>
        <v>9311</v>
      </c>
      <c r="E36" s="475">
        <f>SUM(E37:E42)</f>
        <v>0</v>
      </c>
    </row>
    <row r="37" spans="1:5" ht="11.25" customHeight="1">
      <c r="A37" s="469" t="s">
        <v>1033</v>
      </c>
      <c r="B37" s="470">
        <v>551</v>
      </c>
      <c r="C37" s="471" t="s">
        <v>669</v>
      </c>
      <c r="D37" s="472">
        <v>9311</v>
      </c>
      <c r="E37" s="473"/>
    </row>
    <row r="38" spans="1:5" ht="11.25" customHeight="1">
      <c r="A38" s="469" t="s">
        <v>1034</v>
      </c>
      <c r="B38" s="470">
        <v>552</v>
      </c>
      <c r="C38" s="471" t="s">
        <v>672</v>
      </c>
      <c r="D38" s="472">
        <v>0</v>
      </c>
      <c r="E38" s="473">
        <v>0</v>
      </c>
    </row>
    <row r="39" spans="1:5" ht="11.25" customHeight="1">
      <c r="A39" s="469" t="s">
        <v>1035</v>
      </c>
      <c r="B39" s="470">
        <v>553</v>
      </c>
      <c r="C39" s="471" t="s">
        <v>677</v>
      </c>
      <c r="D39" s="472">
        <v>0</v>
      </c>
      <c r="E39" s="473">
        <v>0</v>
      </c>
    </row>
    <row r="40" spans="1:5" ht="11.25" customHeight="1">
      <c r="A40" s="469" t="s">
        <v>1036</v>
      </c>
      <c r="B40" s="470">
        <v>554</v>
      </c>
      <c r="C40" s="471" t="s">
        <v>680</v>
      </c>
      <c r="D40" s="472">
        <v>0</v>
      </c>
      <c r="E40" s="473">
        <v>0</v>
      </c>
    </row>
    <row r="41" spans="1:5" ht="11.25" customHeight="1">
      <c r="A41" s="469" t="s">
        <v>1037</v>
      </c>
      <c r="B41" s="470">
        <v>556</v>
      </c>
      <c r="C41" s="471" t="s">
        <v>683</v>
      </c>
      <c r="D41" s="472">
        <v>0</v>
      </c>
      <c r="E41" s="473">
        <v>0</v>
      </c>
    </row>
    <row r="42" spans="1:5" ht="11.25" customHeight="1">
      <c r="A42" s="469" t="s">
        <v>1038</v>
      </c>
      <c r="B42" s="470">
        <v>559</v>
      </c>
      <c r="C42" s="471" t="s">
        <v>686</v>
      </c>
      <c r="D42" s="472">
        <v>0</v>
      </c>
      <c r="E42" s="473">
        <v>0</v>
      </c>
    </row>
    <row r="43" spans="1:5" ht="11.25" customHeight="1">
      <c r="A43" s="469" t="s">
        <v>1039</v>
      </c>
      <c r="B43" s="470" t="s">
        <v>1040</v>
      </c>
      <c r="C43" s="471" t="s">
        <v>689</v>
      </c>
      <c r="D43" s="474">
        <f>SUM(D44:D45)</f>
        <v>0</v>
      </c>
      <c r="E43" s="475">
        <f>SUM(E44:E45)</f>
        <v>0</v>
      </c>
    </row>
    <row r="44" spans="1:5" ht="11.25" customHeight="1">
      <c r="A44" s="469" t="s">
        <v>1041</v>
      </c>
      <c r="B44" s="470">
        <v>581</v>
      </c>
      <c r="C44" s="471" t="s">
        <v>692</v>
      </c>
      <c r="D44" s="472">
        <v>0</v>
      </c>
      <c r="E44" s="473">
        <v>0</v>
      </c>
    </row>
    <row r="45" spans="1:5" ht="11.25" customHeight="1">
      <c r="A45" s="469" t="s">
        <v>1061</v>
      </c>
      <c r="B45" s="470">
        <v>582</v>
      </c>
      <c r="C45" s="471" t="s">
        <v>695</v>
      </c>
      <c r="D45" s="476">
        <v>0</v>
      </c>
      <c r="E45" s="477">
        <v>0</v>
      </c>
    </row>
    <row r="46" spans="1:5" ht="11.25" customHeight="1">
      <c r="A46" s="469" t="s">
        <v>1062</v>
      </c>
      <c r="B46" s="470" t="s">
        <v>1063</v>
      </c>
      <c r="C46" s="478" t="s">
        <v>698</v>
      </c>
      <c r="D46" s="474">
        <f>D47</f>
        <v>0</v>
      </c>
      <c r="E46" s="475">
        <f>E47</f>
        <v>0</v>
      </c>
    </row>
    <row r="47" spans="1:5" ht="11.25" customHeight="1">
      <c r="A47" s="469" t="s">
        <v>1064</v>
      </c>
      <c r="B47" s="470">
        <v>595</v>
      </c>
      <c r="C47" s="471" t="s">
        <v>701</v>
      </c>
      <c r="D47" s="479">
        <v>0</v>
      </c>
      <c r="E47" s="480">
        <v>0</v>
      </c>
    </row>
    <row r="48" spans="1:5" ht="21">
      <c r="A48" s="469" t="s">
        <v>1065</v>
      </c>
      <c r="B48" s="481" t="s">
        <v>1066</v>
      </c>
      <c r="C48" s="471" t="s">
        <v>704</v>
      </c>
      <c r="D48" s="482">
        <f>D7+D12+D17+D23+D27+D36+D43+D46</f>
        <v>222264</v>
      </c>
      <c r="E48" s="483">
        <f>E7+E12+E17+E23+E27+E36+E43+E46</f>
        <v>1358</v>
      </c>
    </row>
    <row r="49" spans="1:5" ht="11.25" customHeight="1">
      <c r="A49" s="469" t="s">
        <v>1067</v>
      </c>
      <c r="B49" s="470">
        <v>799</v>
      </c>
      <c r="C49" s="471" t="s">
        <v>1068</v>
      </c>
      <c r="D49" s="472">
        <v>9031</v>
      </c>
      <c r="E49" s="473">
        <v>0</v>
      </c>
    </row>
    <row r="50" spans="1:5" ht="21.75" customHeight="1" thickBot="1">
      <c r="A50" s="484" t="s">
        <v>1069</v>
      </c>
      <c r="B50" s="485" t="s">
        <v>1070</v>
      </c>
      <c r="C50" s="486" t="s">
        <v>1071</v>
      </c>
      <c r="D50" s="487">
        <f>D48+D49</f>
        <v>231295</v>
      </c>
      <c r="E50" s="488">
        <f>E48+E49</f>
        <v>1358</v>
      </c>
    </row>
    <row r="51" spans="1:5" ht="15" customHeight="1">
      <c r="A51" s="489" t="s">
        <v>1072</v>
      </c>
      <c r="B51" s="490"/>
      <c r="C51" s="466" t="s">
        <v>836</v>
      </c>
      <c r="D51" s="491"/>
      <c r="E51" s="492"/>
    </row>
    <row r="52" spans="1:5" ht="11.25" customHeight="1">
      <c r="A52" s="469" t="s">
        <v>1073</v>
      </c>
      <c r="B52" s="493" t="s">
        <v>1074</v>
      </c>
      <c r="C52" s="471" t="s">
        <v>707</v>
      </c>
      <c r="D52" s="474">
        <f>SUM(D53:D55)</f>
        <v>19081</v>
      </c>
      <c r="E52" s="475">
        <f>SUM(E53:E55)</f>
        <v>1518</v>
      </c>
    </row>
    <row r="53" spans="1:5" ht="11.25" customHeight="1">
      <c r="A53" s="469" t="s">
        <v>1075</v>
      </c>
      <c r="B53" s="493">
        <v>601</v>
      </c>
      <c r="C53" s="471" t="s">
        <v>710</v>
      </c>
      <c r="D53" s="472">
        <v>0</v>
      </c>
      <c r="E53" s="473">
        <v>0</v>
      </c>
    </row>
    <row r="54" spans="1:5" ht="11.25" customHeight="1">
      <c r="A54" s="469" t="s">
        <v>1076</v>
      </c>
      <c r="B54" s="493">
        <v>602</v>
      </c>
      <c r="C54" s="471" t="s">
        <v>713</v>
      </c>
      <c r="D54" s="472">
        <v>19081</v>
      </c>
      <c r="E54" s="473">
        <v>1518</v>
      </c>
    </row>
    <row r="55" spans="1:5" ht="11.25" customHeight="1">
      <c r="A55" s="469" t="s">
        <v>1077</v>
      </c>
      <c r="B55" s="493">
        <v>604</v>
      </c>
      <c r="C55" s="471" t="s">
        <v>716</v>
      </c>
      <c r="D55" s="472">
        <v>0</v>
      </c>
      <c r="E55" s="473">
        <v>0</v>
      </c>
    </row>
    <row r="56" spans="1:5" ht="11.25" customHeight="1">
      <c r="A56" s="469" t="s">
        <v>1078</v>
      </c>
      <c r="B56" s="493" t="s">
        <v>1079</v>
      </c>
      <c r="C56" s="471" t="s">
        <v>719</v>
      </c>
      <c r="D56" s="474">
        <f>SUM(D57:D60)</f>
        <v>0</v>
      </c>
      <c r="E56" s="475">
        <f>SUM(E57:E60)</f>
        <v>0</v>
      </c>
    </row>
    <row r="57" spans="1:5" ht="11.25" customHeight="1">
      <c r="A57" s="469" t="s">
        <v>1080</v>
      </c>
      <c r="B57" s="493">
        <v>611</v>
      </c>
      <c r="C57" s="471" t="s">
        <v>722</v>
      </c>
      <c r="D57" s="472">
        <v>0</v>
      </c>
      <c r="E57" s="473"/>
    </row>
    <row r="58" spans="1:5" ht="11.25" customHeight="1">
      <c r="A58" s="469" t="s">
        <v>1081</v>
      </c>
      <c r="B58" s="493">
        <v>612</v>
      </c>
      <c r="C58" s="471" t="s">
        <v>725</v>
      </c>
      <c r="D58" s="472">
        <v>0</v>
      </c>
      <c r="E58" s="473">
        <v>0</v>
      </c>
    </row>
    <row r="59" spans="1:5" ht="11.25" customHeight="1">
      <c r="A59" s="469" t="s">
        <v>1082</v>
      </c>
      <c r="B59" s="493">
        <v>613</v>
      </c>
      <c r="C59" s="471" t="s">
        <v>728</v>
      </c>
      <c r="D59" s="472">
        <v>0</v>
      </c>
      <c r="E59" s="473">
        <v>0</v>
      </c>
    </row>
    <row r="60" spans="1:5" ht="11.25" customHeight="1">
      <c r="A60" s="469" t="s">
        <v>1083</v>
      </c>
      <c r="B60" s="493">
        <v>614</v>
      </c>
      <c r="C60" s="471" t="s">
        <v>731</v>
      </c>
      <c r="D60" s="472">
        <v>0</v>
      </c>
      <c r="E60" s="473">
        <v>0</v>
      </c>
    </row>
    <row r="61" spans="1:5" ht="11.25" customHeight="1">
      <c r="A61" s="469" t="s">
        <v>1084</v>
      </c>
      <c r="B61" s="493" t="s">
        <v>1085</v>
      </c>
      <c r="C61" s="471" t="s">
        <v>734</v>
      </c>
      <c r="D61" s="474">
        <f>SUM(D62:D65)</f>
        <v>0</v>
      </c>
      <c r="E61" s="475">
        <f>SUM(E62:E65)</f>
        <v>0</v>
      </c>
    </row>
    <row r="62" spans="1:5" ht="11.25" customHeight="1">
      <c r="A62" s="469" t="s">
        <v>1086</v>
      </c>
      <c r="B62" s="493">
        <v>621</v>
      </c>
      <c r="C62" s="471" t="s">
        <v>737</v>
      </c>
      <c r="D62" s="472">
        <v>0</v>
      </c>
      <c r="E62" s="473">
        <v>0</v>
      </c>
    </row>
    <row r="63" spans="1:5" ht="11.25" customHeight="1">
      <c r="A63" s="469" t="s">
        <v>1087</v>
      </c>
      <c r="B63" s="493">
        <v>622</v>
      </c>
      <c r="C63" s="471" t="s">
        <v>740</v>
      </c>
      <c r="D63" s="472">
        <v>0</v>
      </c>
      <c r="E63" s="473">
        <v>0</v>
      </c>
    </row>
    <row r="64" spans="1:5" ht="11.25" customHeight="1">
      <c r="A64" s="469" t="s">
        <v>1088</v>
      </c>
      <c r="B64" s="493">
        <v>623</v>
      </c>
      <c r="C64" s="471" t="s">
        <v>743</v>
      </c>
      <c r="D64" s="472">
        <v>0</v>
      </c>
      <c r="E64" s="473">
        <v>0</v>
      </c>
    </row>
    <row r="65" spans="1:5" ht="11.25" customHeight="1">
      <c r="A65" s="469" t="s">
        <v>1089</v>
      </c>
      <c r="B65" s="493">
        <v>624</v>
      </c>
      <c r="C65" s="471" t="s">
        <v>745</v>
      </c>
      <c r="D65" s="472">
        <v>0</v>
      </c>
      <c r="E65" s="473">
        <v>0</v>
      </c>
    </row>
    <row r="66" spans="1:5" ht="11.25" customHeight="1">
      <c r="A66" s="469" t="s">
        <v>1090</v>
      </c>
      <c r="B66" s="493" t="s">
        <v>1091</v>
      </c>
      <c r="C66" s="471" t="s">
        <v>748</v>
      </c>
      <c r="D66" s="474">
        <f>SUM(D67:D73)</f>
        <v>28585</v>
      </c>
      <c r="E66" s="475">
        <f>SUM(E67:E73)</f>
        <v>241</v>
      </c>
    </row>
    <row r="67" spans="1:5" ht="11.25" customHeight="1">
      <c r="A67" s="469" t="s">
        <v>1092</v>
      </c>
      <c r="B67" s="493">
        <v>641</v>
      </c>
      <c r="C67" s="471" t="s">
        <v>751</v>
      </c>
      <c r="D67" s="472">
        <v>0</v>
      </c>
      <c r="E67" s="473">
        <v>0</v>
      </c>
    </row>
    <row r="68" spans="1:5" ht="11.25" customHeight="1">
      <c r="A68" s="469" t="s">
        <v>1093</v>
      </c>
      <c r="B68" s="493">
        <v>642</v>
      </c>
      <c r="C68" s="471" t="s">
        <v>758</v>
      </c>
      <c r="D68" s="472">
        <v>0</v>
      </c>
      <c r="E68" s="473">
        <v>0</v>
      </c>
    </row>
    <row r="69" spans="1:5" ht="11.25" customHeight="1">
      <c r="A69" s="469" t="s">
        <v>1094</v>
      </c>
      <c r="B69" s="493">
        <v>643</v>
      </c>
      <c r="C69" s="471" t="s">
        <v>761</v>
      </c>
      <c r="D69" s="472">
        <v>0</v>
      </c>
      <c r="E69" s="473">
        <v>0</v>
      </c>
    </row>
    <row r="70" spans="1:5" ht="11.25" customHeight="1">
      <c r="A70" s="469" t="s">
        <v>1095</v>
      </c>
      <c r="B70" s="493">
        <v>644</v>
      </c>
      <c r="C70" s="471" t="s">
        <v>764</v>
      </c>
      <c r="D70" s="472">
        <v>284</v>
      </c>
      <c r="E70" s="473">
        <v>0</v>
      </c>
    </row>
    <row r="71" spans="1:5" ht="11.25" customHeight="1">
      <c r="A71" s="469" t="s">
        <v>1096</v>
      </c>
      <c r="B71" s="493">
        <v>645</v>
      </c>
      <c r="C71" s="471" t="s">
        <v>767</v>
      </c>
      <c r="D71" s="472">
        <v>6</v>
      </c>
      <c r="E71" s="473">
        <v>0</v>
      </c>
    </row>
    <row r="72" spans="1:5" ht="11.25" customHeight="1">
      <c r="A72" s="469" t="s">
        <v>1097</v>
      </c>
      <c r="B72" s="493">
        <v>648</v>
      </c>
      <c r="C72" s="471" t="s">
        <v>770</v>
      </c>
      <c r="D72" s="472">
        <v>8950</v>
      </c>
      <c r="E72" s="473">
        <v>0</v>
      </c>
    </row>
    <row r="73" spans="1:5" ht="11.25" customHeight="1">
      <c r="A73" s="469" t="s">
        <v>1098</v>
      </c>
      <c r="B73" s="493">
        <v>649</v>
      </c>
      <c r="C73" s="471" t="s">
        <v>773</v>
      </c>
      <c r="D73" s="472">
        <v>19345</v>
      </c>
      <c r="E73" s="473">
        <v>241</v>
      </c>
    </row>
    <row r="74" spans="1:5" ht="11.25" customHeight="1">
      <c r="A74" s="469" t="s">
        <v>1099</v>
      </c>
      <c r="B74" s="493" t="s">
        <v>1100</v>
      </c>
      <c r="C74" s="471" t="s">
        <v>776</v>
      </c>
      <c r="D74" s="474">
        <f>SUM(D75:D81)</f>
        <v>0</v>
      </c>
      <c r="E74" s="475">
        <f>SUM(E75:E81)</f>
        <v>0</v>
      </c>
    </row>
    <row r="75" spans="1:5" ht="11.25" customHeight="1">
      <c r="A75" s="469" t="s">
        <v>1101</v>
      </c>
      <c r="B75" s="493">
        <v>652</v>
      </c>
      <c r="C75" s="471" t="s">
        <v>779</v>
      </c>
      <c r="D75" s="472">
        <v>0</v>
      </c>
      <c r="E75" s="473">
        <v>0</v>
      </c>
    </row>
    <row r="76" spans="1:5" ht="11.25" customHeight="1">
      <c r="A76" s="469" t="s">
        <v>1102</v>
      </c>
      <c r="B76" s="493">
        <v>653</v>
      </c>
      <c r="C76" s="471" t="s">
        <v>781</v>
      </c>
      <c r="D76" s="472">
        <v>0</v>
      </c>
      <c r="E76" s="473">
        <v>0</v>
      </c>
    </row>
    <row r="77" spans="1:5" ht="11.25" customHeight="1">
      <c r="A77" s="469" t="s">
        <v>1103</v>
      </c>
      <c r="B77" s="493">
        <v>654</v>
      </c>
      <c r="C77" s="471" t="s">
        <v>784</v>
      </c>
      <c r="D77" s="472">
        <v>0</v>
      </c>
      <c r="E77" s="473">
        <v>0</v>
      </c>
    </row>
    <row r="78" spans="1:5" ht="11.25" customHeight="1">
      <c r="A78" s="469" t="s">
        <v>1104</v>
      </c>
      <c r="B78" s="493">
        <v>655</v>
      </c>
      <c r="C78" s="471" t="s">
        <v>787</v>
      </c>
      <c r="D78" s="472">
        <v>0</v>
      </c>
      <c r="E78" s="473">
        <v>0</v>
      </c>
    </row>
    <row r="79" spans="1:5" ht="11.25" customHeight="1">
      <c r="A79" s="469" t="s">
        <v>1105</v>
      </c>
      <c r="B79" s="493">
        <v>656</v>
      </c>
      <c r="C79" s="471" t="s">
        <v>790</v>
      </c>
      <c r="D79" s="472">
        <v>0</v>
      </c>
      <c r="E79" s="473">
        <v>0</v>
      </c>
    </row>
    <row r="80" spans="1:5" ht="11.25" customHeight="1">
      <c r="A80" s="469" t="s">
        <v>1106</v>
      </c>
      <c r="B80" s="493">
        <v>657</v>
      </c>
      <c r="C80" s="471" t="s">
        <v>792</v>
      </c>
      <c r="D80" s="472">
        <v>0</v>
      </c>
      <c r="E80" s="473">
        <v>0</v>
      </c>
    </row>
    <row r="81" spans="1:5" ht="11.25" customHeight="1">
      <c r="A81" s="469" t="s">
        <v>1107</v>
      </c>
      <c r="B81" s="493">
        <v>659</v>
      </c>
      <c r="C81" s="471" t="s">
        <v>795</v>
      </c>
      <c r="D81" s="472">
        <v>0</v>
      </c>
      <c r="E81" s="473">
        <v>0</v>
      </c>
    </row>
    <row r="82" spans="1:5" ht="11.25" customHeight="1">
      <c r="A82" s="469" t="s">
        <v>1108</v>
      </c>
      <c r="B82" s="493" t="s">
        <v>1109</v>
      </c>
      <c r="C82" s="471" t="s">
        <v>798</v>
      </c>
      <c r="D82" s="474">
        <f>SUM(D83:D85)</f>
        <v>0</v>
      </c>
      <c r="E82" s="475">
        <f>SUM(E83:E85)</f>
        <v>0</v>
      </c>
    </row>
    <row r="83" spans="1:5" ht="11.25" customHeight="1">
      <c r="A83" s="469" t="s">
        <v>1110</v>
      </c>
      <c r="B83" s="493">
        <v>681</v>
      </c>
      <c r="C83" s="471" t="s">
        <v>801</v>
      </c>
      <c r="D83" s="472">
        <v>0</v>
      </c>
      <c r="E83" s="473">
        <v>0</v>
      </c>
    </row>
    <row r="84" spans="1:5" ht="11.25" customHeight="1">
      <c r="A84" s="469" t="s">
        <v>1111</v>
      </c>
      <c r="B84" s="493">
        <v>682</v>
      </c>
      <c r="C84" s="471" t="s">
        <v>804</v>
      </c>
      <c r="D84" s="472">
        <v>0</v>
      </c>
      <c r="E84" s="473">
        <v>0</v>
      </c>
    </row>
    <row r="85" spans="1:5" ht="11.25" customHeight="1">
      <c r="A85" s="469" t="s">
        <v>1112</v>
      </c>
      <c r="B85" s="493">
        <v>684</v>
      </c>
      <c r="C85" s="471" t="s">
        <v>807</v>
      </c>
      <c r="D85" s="472">
        <v>0</v>
      </c>
      <c r="E85" s="473">
        <v>0</v>
      </c>
    </row>
    <row r="86" spans="1:5" ht="11.25" customHeight="1">
      <c r="A86" s="469" t="s">
        <v>1113</v>
      </c>
      <c r="B86" s="493" t="s">
        <v>1114</v>
      </c>
      <c r="C86" s="471" t="s">
        <v>810</v>
      </c>
      <c r="D86" s="474">
        <f>D87</f>
        <v>193260</v>
      </c>
      <c r="E86" s="475">
        <f>E87</f>
        <v>0</v>
      </c>
    </row>
    <row r="87" spans="1:5" ht="11.25" customHeight="1">
      <c r="A87" s="469" t="s">
        <v>1115</v>
      </c>
      <c r="B87" s="493">
        <v>691</v>
      </c>
      <c r="C87" s="471" t="s">
        <v>813</v>
      </c>
      <c r="D87" s="472">
        <v>193260</v>
      </c>
      <c r="E87" s="473">
        <v>0</v>
      </c>
    </row>
    <row r="88" spans="1:5" ht="21.75" customHeight="1">
      <c r="A88" s="469" t="s">
        <v>1116</v>
      </c>
      <c r="B88" s="494" t="s">
        <v>1117</v>
      </c>
      <c r="C88" s="471" t="s">
        <v>816</v>
      </c>
      <c r="D88" s="474">
        <f>D52+D56+D61+D66+D74+D82+D86</f>
        <v>240926</v>
      </c>
      <c r="E88" s="475">
        <f>E52+E56+E61+E66+E74+E82+E86</f>
        <v>1759</v>
      </c>
    </row>
    <row r="89" spans="1:5" ht="11.25" customHeight="1">
      <c r="A89" s="469" t="s">
        <v>1118</v>
      </c>
      <c r="B89" s="493">
        <v>899</v>
      </c>
      <c r="C89" s="471" t="s">
        <v>1119</v>
      </c>
      <c r="D89" s="472">
        <v>4</v>
      </c>
      <c r="E89" s="473"/>
    </row>
    <row r="90" spans="1:5" ht="11.25" customHeight="1">
      <c r="A90" s="469" t="s">
        <v>1120</v>
      </c>
      <c r="B90" s="493">
        <v>692</v>
      </c>
      <c r="C90" s="471" t="s">
        <v>1121</v>
      </c>
      <c r="D90" s="472">
        <v>-8734</v>
      </c>
      <c r="E90" s="473"/>
    </row>
    <row r="91" spans="1:5" ht="21.75" customHeight="1">
      <c r="A91" s="469" t="s">
        <v>1122</v>
      </c>
      <c r="B91" s="494" t="s">
        <v>1123</v>
      </c>
      <c r="C91" s="471" t="s">
        <v>1124</v>
      </c>
      <c r="D91" s="495">
        <f>SUM(D88:D90)</f>
        <v>232196</v>
      </c>
      <c r="E91" s="496">
        <f>SUM(E88:E90)</f>
        <v>1759</v>
      </c>
    </row>
    <row r="92" spans="1:5" ht="10.5">
      <c r="A92" s="497" t="s">
        <v>1125</v>
      </c>
      <c r="B92" s="493" t="s">
        <v>1126</v>
      </c>
      <c r="C92" s="471" t="s">
        <v>819</v>
      </c>
      <c r="D92" s="474">
        <f>D91-D50</f>
        <v>901</v>
      </c>
      <c r="E92" s="475">
        <f>E91-E50</f>
        <v>401</v>
      </c>
    </row>
    <row r="93" spans="1:5" ht="11.25" customHeight="1">
      <c r="A93" s="469" t="s">
        <v>1127</v>
      </c>
      <c r="B93" s="493">
        <v>591</v>
      </c>
      <c r="C93" s="471" t="s">
        <v>822</v>
      </c>
      <c r="D93" s="472"/>
      <c r="E93" s="473"/>
    </row>
    <row r="94" spans="1:5" ht="15" customHeight="1" thickBot="1">
      <c r="A94" s="498" t="s">
        <v>1128</v>
      </c>
      <c r="B94" s="499" t="s">
        <v>1129</v>
      </c>
      <c r="C94" s="486" t="s">
        <v>825</v>
      </c>
      <c r="D94" s="487">
        <f>D92-D93</f>
        <v>901</v>
      </c>
      <c r="E94" s="488">
        <f>E92-E93</f>
        <v>401</v>
      </c>
    </row>
    <row r="95" spans="1:5" ht="15" customHeight="1" thickBot="1">
      <c r="A95" s="500"/>
      <c r="B95" s="501"/>
      <c r="C95" s="501"/>
      <c r="D95" s="502" t="s">
        <v>291</v>
      </c>
      <c r="E95" s="503"/>
    </row>
    <row r="96" spans="1:5" ht="15" customHeight="1">
      <c r="A96" s="504" t="s">
        <v>1130</v>
      </c>
      <c r="B96" s="505" t="s">
        <v>1131</v>
      </c>
      <c r="C96" s="466" t="s">
        <v>828</v>
      </c>
      <c r="D96" s="468">
        <f>D92+E92</f>
        <v>1302</v>
      </c>
      <c r="E96" s="506"/>
    </row>
    <row r="97" spans="1:5" ht="15" customHeight="1" thickBot="1">
      <c r="A97" s="498" t="s">
        <v>1132</v>
      </c>
      <c r="B97" s="507" t="s">
        <v>1133</v>
      </c>
      <c r="C97" s="486" t="s">
        <v>831</v>
      </c>
      <c r="D97" s="488">
        <f>D94+E94</f>
        <v>1302</v>
      </c>
      <c r="E97" s="506"/>
    </row>
    <row r="98" spans="1:5" ht="12.75" customHeight="1">
      <c r="A98" s="508"/>
      <c r="B98" s="454"/>
      <c r="C98" s="454"/>
      <c r="D98" s="453"/>
      <c r="E98" s="453"/>
    </row>
    <row r="99" spans="1:5" ht="12.75" customHeight="1">
      <c r="A99" s="203"/>
      <c r="B99" s="459"/>
      <c r="C99" s="459"/>
      <c r="D99" s="453"/>
      <c r="E99" s="453"/>
    </row>
    <row r="100" spans="1:5" ht="10.5">
      <c r="A100" s="455" t="s">
        <v>992</v>
      </c>
      <c r="B100" s="459"/>
      <c r="C100" s="459"/>
      <c r="D100" s="453"/>
      <c r="E100" s="453"/>
    </row>
    <row r="101" spans="1:3" ht="10.5">
      <c r="A101" s="455" t="s">
        <v>993</v>
      </c>
      <c r="B101" s="459"/>
      <c r="C101" s="459"/>
    </row>
  </sheetData>
  <sheetProtection sheet="1" objects="1" scenarios="1"/>
  <mergeCells count="2">
    <mergeCell ref="C1:D1"/>
    <mergeCell ref="A4:E4"/>
  </mergeCells>
  <printOptions/>
  <pageMargins left="0.75" right="0.53" top="1" bottom="1" header="0.4921259845" footer="0.4921259845"/>
  <pageSetup horizontalDpi="600" verticalDpi="600" orientation="portrait" paperSize="9" r:id="rId3"/>
  <rowBreaks count="1" manualBreakCount="1">
    <brk id="50" max="255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</sheetPr>
  <dimension ref="A1:F31"/>
  <sheetViews>
    <sheetView workbookViewId="0" topLeftCell="A1">
      <selection activeCell="G26" sqref="G26"/>
    </sheetView>
  </sheetViews>
  <sheetFormatPr defaultColWidth="9.33203125" defaultRowHeight="10.5"/>
  <cols>
    <col min="1" max="1" width="3.33203125" style="603" customWidth="1"/>
    <col min="2" max="2" width="14" style="603" customWidth="1"/>
    <col min="3" max="6" width="16.5" style="603" customWidth="1"/>
    <col min="7" max="16384" width="9.33203125" style="603" customWidth="1"/>
  </cols>
  <sheetData>
    <row r="1" ht="10.5">
      <c r="A1" s="204" t="s">
        <v>257</v>
      </c>
    </row>
    <row r="3" ht="10.5">
      <c r="A3" s="204" t="s">
        <v>8</v>
      </c>
    </row>
    <row r="5" ht="10.5">
      <c r="F5" s="182" t="s">
        <v>263</v>
      </c>
    </row>
    <row r="6" spans="1:6" ht="25.5" customHeight="1">
      <c r="A6" s="981" t="s">
        <v>266</v>
      </c>
      <c r="B6" s="982"/>
      <c r="C6" s="604" t="s">
        <v>152</v>
      </c>
      <c r="D6" s="604" t="s">
        <v>260</v>
      </c>
      <c r="E6" s="604" t="s">
        <v>261</v>
      </c>
      <c r="F6" s="604" t="s">
        <v>262</v>
      </c>
    </row>
    <row r="7" spans="2:6" ht="13.5" customHeight="1">
      <c r="B7" s="605" t="s">
        <v>152</v>
      </c>
      <c r="C7" s="602">
        <f>SUM(D7:F7)</f>
        <v>1204472</v>
      </c>
      <c r="D7" s="602">
        <f>D8</f>
        <v>893574</v>
      </c>
      <c r="E7" s="602">
        <f>E8</f>
        <v>310898</v>
      </c>
      <c r="F7" s="602">
        <f>F8+F9</f>
        <v>0</v>
      </c>
    </row>
    <row r="8" spans="1:6" ht="13.5" customHeight="1">
      <c r="A8" s="979" t="s">
        <v>157</v>
      </c>
      <c r="B8" s="606" t="s">
        <v>258</v>
      </c>
      <c r="C8" s="602">
        <f>SUM(D8:F8)</f>
        <v>1204472</v>
      </c>
      <c r="D8" s="600">
        <v>893574</v>
      </c>
      <c r="E8" s="600">
        <v>310898</v>
      </c>
      <c r="F8" s="600">
        <v>0</v>
      </c>
    </row>
    <row r="9" spans="1:6" ht="13.5" customHeight="1">
      <c r="A9" s="980"/>
      <c r="B9" s="607" t="s">
        <v>259</v>
      </c>
      <c r="C9" s="608">
        <f>F9</f>
        <v>0</v>
      </c>
      <c r="D9" s="609"/>
      <c r="E9" s="609"/>
      <c r="F9" s="601">
        <v>0</v>
      </c>
    </row>
    <row r="10" spans="1:6" ht="13.5" customHeight="1">
      <c r="A10" s="969" t="s">
        <v>264</v>
      </c>
      <c r="B10" s="970"/>
      <c r="C10" s="971"/>
      <c r="D10" s="971"/>
      <c r="E10" s="971"/>
      <c r="F10" s="972"/>
    </row>
    <row r="11" spans="1:6" ht="13.5" customHeight="1">
      <c r="A11" s="969"/>
      <c r="B11" s="973"/>
      <c r="C11" s="974"/>
      <c r="D11" s="974"/>
      <c r="E11" s="974"/>
      <c r="F11" s="975"/>
    </row>
    <row r="12" spans="1:6" ht="13.5" customHeight="1">
      <c r="A12" s="969"/>
      <c r="B12" s="973"/>
      <c r="C12" s="974"/>
      <c r="D12" s="974"/>
      <c r="E12" s="974"/>
      <c r="F12" s="975"/>
    </row>
    <row r="13" spans="1:6" ht="13.5" customHeight="1">
      <c r="A13" s="969"/>
      <c r="B13" s="973"/>
      <c r="C13" s="974"/>
      <c r="D13" s="974"/>
      <c r="E13" s="974"/>
      <c r="F13" s="975"/>
    </row>
    <row r="14" spans="1:6" ht="13.5" customHeight="1">
      <c r="A14" s="969"/>
      <c r="B14" s="973"/>
      <c r="C14" s="974"/>
      <c r="D14" s="974"/>
      <c r="E14" s="974"/>
      <c r="F14" s="975"/>
    </row>
    <row r="15" spans="1:6" ht="13.5" customHeight="1">
      <c r="A15" s="969"/>
      <c r="B15" s="973"/>
      <c r="C15" s="974"/>
      <c r="D15" s="974"/>
      <c r="E15" s="974"/>
      <c r="F15" s="975"/>
    </row>
    <row r="16" spans="1:6" ht="13.5" customHeight="1">
      <c r="A16" s="969"/>
      <c r="B16" s="976"/>
      <c r="C16" s="977"/>
      <c r="D16" s="977"/>
      <c r="E16" s="977"/>
      <c r="F16" s="978"/>
    </row>
    <row r="18" spans="1:6" ht="25.5" customHeight="1">
      <c r="A18" s="981" t="s">
        <v>267</v>
      </c>
      <c r="B18" s="982"/>
      <c r="C18" s="604" t="s">
        <v>152</v>
      </c>
      <c r="D18" s="604" t="s">
        <v>260</v>
      </c>
      <c r="E18" s="604" t="s">
        <v>261</v>
      </c>
      <c r="F18" s="604" t="s">
        <v>262</v>
      </c>
    </row>
    <row r="19" spans="2:6" ht="13.5" customHeight="1">
      <c r="B19" s="605" t="s">
        <v>152</v>
      </c>
      <c r="C19" s="602">
        <f>SUM(D19:F19)</f>
        <v>216315</v>
      </c>
      <c r="D19" s="602">
        <f>D20</f>
        <v>203533</v>
      </c>
      <c r="E19" s="602">
        <f>E20</f>
        <v>12782</v>
      </c>
      <c r="F19" s="602">
        <f>F20+F21</f>
        <v>0</v>
      </c>
    </row>
    <row r="20" spans="1:6" ht="13.5" customHeight="1">
      <c r="A20" s="979" t="s">
        <v>157</v>
      </c>
      <c r="B20" s="606" t="s">
        <v>258</v>
      </c>
      <c r="C20" s="602">
        <f>SUM(D20:F20)</f>
        <v>216315</v>
      </c>
      <c r="D20" s="600">
        <v>203533</v>
      </c>
      <c r="E20" s="600">
        <v>12782</v>
      </c>
      <c r="F20" s="600">
        <v>0</v>
      </c>
    </row>
    <row r="21" spans="1:6" ht="13.5" customHeight="1">
      <c r="A21" s="980"/>
      <c r="B21" s="607" t="s">
        <v>259</v>
      </c>
      <c r="C21" s="608">
        <f>F21</f>
        <v>0</v>
      </c>
      <c r="D21" s="609"/>
      <c r="E21" s="609"/>
      <c r="F21" s="601">
        <v>0</v>
      </c>
    </row>
    <row r="22" spans="1:6" ht="13.5" customHeight="1">
      <c r="A22" s="969" t="s">
        <v>264</v>
      </c>
      <c r="B22" s="970"/>
      <c r="C22" s="971"/>
      <c r="D22" s="971"/>
      <c r="E22" s="971"/>
      <c r="F22" s="972"/>
    </row>
    <row r="23" spans="1:6" ht="13.5" customHeight="1">
      <c r="A23" s="969"/>
      <c r="B23" s="973"/>
      <c r="C23" s="974"/>
      <c r="D23" s="974"/>
      <c r="E23" s="974"/>
      <c r="F23" s="975"/>
    </row>
    <row r="24" spans="1:6" ht="13.5" customHeight="1">
      <c r="A24" s="969"/>
      <c r="B24" s="973"/>
      <c r="C24" s="974"/>
      <c r="D24" s="974"/>
      <c r="E24" s="974"/>
      <c r="F24" s="975"/>
    </row>
    <row r="25" spans="1:6" ht="13.5" customHeight="1">
      <c r="A25" s="969"/>
      <c r="B25" s="973"/>
      <c r="C25" s="974"/>
      <c r="D25" s="974"/>
      <c r="E25" s="974"/>
      <c r="F25" s="975"/>
    </row>
    <row r="26" spans="1:6" ht="13.5" customHeight="1">
      <c r="A26" s="969"/>
      <c r="B26" s="973"/>
      <c r="C26" s="974"/>
      <c r="D26" s="974"/>
      <c r="E26" s="974"/>
      <c r="F26" s="975"/>
    </row>
    <row r="27" spans="1:6" ht="13.5" customHeight="1">
      <c r="A27" s="969"/>
      <c r="B27" s="973"/>
      <c r="C27" s="974"/>
      <c r="D27" s="974"/>
      <c r="E27" s="974"/>
      <c r="F27" s="975"/>
    </row>
    <row r="28" spans="1:6" ht="13.5" customHeight="1">
      <c r="A28" s="969"/>
      <c r="B28" s="976"/>
      <c r="C28" s="977"/>
      <c r="D28" s="977"/>
      <c r="E28" s="977"/>
      <c r="F28" s="978"/>
    </row>
    <row r="30" ht="10.5">
      <c r="A30" s="603" t="s">
        <v>265</v>
      </c>
    </row>
    <row r="31" ht="10.5">
      <c r="A31" s="603" t="s">
        <v>268</v>
      </c>
    </row>
  </sheetData>
  <sheetProtection sheet="1" objects="1" scenarios="1"/>
  <mergeCells count="8">
    <mergeCell ref="A22:A28"/>
    <mergeCell ref="B22:F28"/>
    <mergeCell ref="A8:A9"/>
    <mergeCell ref="A6:B6"/>
    <mergeCell ref="A18:B18"/>
    <mergeCell ref="A20:A21"/>
    <mergeCell ref="A10:A16"/>
    <mergeCell ref="B10:F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E101"/>
  <sheetViews>
    <sheetView workbookViewId="0" topLeftCell="A1">
      <pane ySplit="5" topLeftCell="BM57" activePane="bottomLeft" state="frozen"/>
      <selection pane="topLeft" activeCell="A1" sqref="A1"/>
      <selection pane="bottomLeft" activeCell="D8" sqref="D8"/>
    </sheetView>
  </sheetViews>
  <sheetFormatPr defaultColWidth="9.33203125" defaultRowHeight="10.5"/>
  <cols>
    <col min="1" max="1" width="56.83203125" style="509" customWidth="1"/>
    <col min="2" max="2" width="14.33203125" style="510" customWidth="1"/>
    <col min="3" max="3" width="9.83203125" style="510" customWidth="1"/>
    <col min="4" max="5" width="15.5" style="203" customWidth="1"/>
    <col min="6" max="16384" width="9.33203125" style="203" customWidth="1"/>
  </cols>
  <sheetData>
    <row r="1" spans="1:5" ht="12.75" customHeight="1">
      <c r="A1" s="407" t="s">
        <v>489</v>
      </c>
      <c r="B1" s="408"/>
      <c r="C1" s="732"/>
      <c r="D1" s="733"/>
      <c r="E1" s="410"/>
    </row>
    <row r="2" spans="1:5" ht="12.75" customHeight="1">
      <c r="A2" s="411"/>
      <c r="B2" s="412"/>
      <c r="C2" s="412"/>
      <c r="D2" s="410"/>
      <c r="E2" s="410"/>
    </row>
    <row r="3" spans="1:5" ht="12.75" customHeight="1">
      <c r="A3" s="413" t="s">
        <v>490</v>
      </c>
      <c r="B3" s="412"/>
      <c r="C3" s="412"/>
      <c r="D3" s="410"/>
      <c r="E3" s="410"/>
    </row>
    <row r="4" spans="1:5" ht="12.75" customHeight="1" thickBot="1">
      <c r="A4" s="734" t="s">
        <v>1134</v>
      </c>
      <c r="B4" s="734"/>
      <c r="C4" s="734"/>
      <c r="D4" s="734"/>
      <c r="E4" s="734"/>
    </row>
    <row r="5" spans="1:5" ht="28.5" customHeight="1" thickBot="1">
      <c r="A5" s="414" t="s">
        <v>982</v>
      </c>
      <c r="B5" s="414" t="s">
        <v>1135</v>
      </c>
      <c r="C5" s="414" t="s">
        <v>984</v>
      </c>
      <c r="D5" s="415" t="s">
        <v>994</v>
      </c>
      <c r="E5" s="415" t="s">
        <v>995</v>
      </c>
    </row>
    <row r="6" spans="1:5" s="240" customFormat="1" ht="15" customHeight="1" thickBot="1">
      <c r="A6" s="460" t="s">
        <v>996</v>
      </c>
      <c r="B6" s="461"/>
      <c r="C6" s="462"/>
      <c r="D6" s="463"/>
      <c r="E6" s="463"/>
    </row>
    <row r="7" spans="1:5" s="428" customFormat="1" ht="11.25" customHeight="1">
      <c r="A7" s="464" t="s">
        <v>997</v>
      </c>
      <c r="B7" s="465" t="s">
        <v>998</v>
      </c>
      <c r="C7" s="466" t="s">
        <v>580</v>
      </c>
      <c r="D7" s="467">
        <f>SUM(D8:D11)</f>
        <v>0</v>
      </c>
      <c r="E7" s="468">
        <f>SUM(E8:E11)</f>
        <v>0</v>
      </c>
    </row>
    <row r="8" spans="1:5" ht="11.25" customHeight="1">
      <c r="A8" s="469" t="s">
        <v>999</v>
      </c>
      <c r="B8" s="470">
        <v>501</v>
      </c>
      <c r="C8" s="471" t="s">
        <v>583</v>
      </c>
      <c r="D8" s="472"/>
      <c r="E8" s="473"/>
    </row>
    <row r="9" spans="1:5" ht="11.25" customHeight="1">
      <c r="A9" s="469" t="s">
        <v>1000</v>
      </c>
      <c r="B9" s="470">
        <v>502</v>
      </c>
      <c r="C9" s="471" t="s">
        <v>586</v>
      </c>
      <c r="D9" s="472"/>
      <c r="E9" s="473"/>
    </row>
    <row r="10" spans="1:5" ht="11.25" customHeight="1">
      <c r="A10" s="469" t="s">
        <v>1001</v>
      </c>
      <c r="B10" s="470">
        <v>503</v>
      </c>
      <c r="C10" s="471" t="s">
        <v>589</v>
      </c>
      <c r="D10" s="472"/>
      <c r="E10" s="473"/>
    </row>
    <row r="11" spans="1:5" ht="11.25" customHeight="1">
      <c r="A11" s="469" t="s">
        <v>1002</v>
      </c>
      <c r="B11" s="470">
        <v>504</v>
      </c>
      <c r="C11" s="471" t="s">
        <v>592</v>
      </c>
      <c r="D11" s="472"/>
      <c r="E11" s="473"/>
    </row>
    <row r="12" spans="1:5" ht="11.25" customHeight="1">
      <c r="A12" s="469" t="s">
        <v>1003</v>
      </c>
      <c r="B12" s="470" t="s">
        <v>1004</v>
      </c>
      <c r="C12" s="471" t="s">
        <v>595</v>
      </c>
      <c r="D12" s="474">
        <f>SUM(D13:D16)</f>
        <v>0</v>
      </c>
      <c r="E12" s="475">
        <f>SUM(E13:E16)</f>
        <v>0</v>
      </c>
    </row>
    <row r="13" spans="1:5" ht="11.25" customHeight="1">
      <c r="A13" s="469" t="s">
        <v>1005</v>
      </c>
      <c r="B13" s="470">
        <v>511</v>
      </c>
      <c r="C13" s="471" t="s">
        <v>598</v>
      </c>
      <c r="D13" s="472"/>
      <c r="E13" s="473"/>
    </row>
    <row r="14" spans="1:5" ht="11.25" customHeight="1">
      <c r="A14" s="469" t="s">
        <v>1006</v>
      </c>
      <c r="B14" s="470">
        <v>512</v>
      </c>
      <c r="C14" s="471" t="s">
        <v>601</v>
      </c>
      <c r="D14" s="472"/>
      <c r="E14" s="473"/>
    </row>
    <row r="15" spans="1:5" ht="11.25" customHeight="1">
      <c r="A15" s="469" t="s">
        <v>1007</v>
      </c>
      <c r="B15" s="470">
        <v>513</v>
      </c>
      <c r="C15" s="471" t="s">
        <v>604</v>
      </c>
      <c r="D15" s="472"/>
      <c r="E15" s="473"/>
    </row>
    <row r="16" spans="1:5" ht="11.25" customHeight="1">
      <c r="A16" s="469" t="s">
        <v>1008</v>
      </c>
      <c r="B16" s="470">
        <v>518</v>
      </c>
      <c r="C16" s="471" t="s">
        <v>607</v>
      </c>
      <c r="D16" s="472"/>
      <c r="E16" s="473"/>
    </row>
    <row r="17" spans="1:5" ht="11.25" customHeight="1">
      <c r="A17" s="469" t="s">
        <v>1009</v>
      </c>
      <c r="B17" s="470" t="s">
        <v>1010</v>
      </c>
      <c r="C17" s="471" t="s">
        <v>610</v>
      </c>
      <c r="D17" s="474">
        <f>SUM(D18:D22)</f>
        <v>0</v>
      </c>
      <c r="E17" s="475">
        <f>SUM(E18:E22)</f>
        <v>0</v>
      </c>
    </row>
    <row r="18" spans="1:5" ht="11.25" customHeight="1">
      <c r="A18" s="469" t="s">
        <v>1011</v>
      </c>
      <c r="B18" s="470">
        <v>521</v>
      </c>
      <c r="C18" s="471" t="s">
        <v>613</v>
      </c>
      <c r="D18" s="472"/>
      <c r="E18" s="473"/>
    </row>
    <row r="19" spans="1:5" ht="11.25" customHeight="1">
      <c r="A19" s="469" t="s">
        <v>1012</v>
      </c>
      <c r="B19" s="470">
        <v>524</v>
      </c>
      <c r="C19" s="471" t="s">
        <v>616</v>
      </c>
      <c r="D19" s="472"/>
      <c r="E19" s="473"/>
    </row>
    <row r="20" spans="1:5" ht="11.25" customHeight="1">
      <c r="A20" s="469" t="s">
        <v>1013</v>
      </c>
      <c r="B20" s="470">
        <v>525</v>
      </c>
      <c r="C20" s="471" t="s">
        <v>619</v>
      </c>
      <c r="D20" s="472"/>
      <c r="E20" s="473"/>
    </row>
    <row r="21" spans="1:5" ht="11.25" customHeight="1">
      <c r="A21" s="469" t="s">
        <v>1014</v>
      </c>
      <c r="B21" s="470">
        <v>527</v>
      </c>
      <c r="C21" s="471" t="s">
        <v>622</v>
      </c>
      <c r="D21" s="472"/>
      <c r="E21" s="473"/>
    </row>
    <row r="22" spans="1:5" ht="11.25" customHeight="1">
      <c r="A22" s="469" t="s">
        <v>1015</v>
      </c>
      <c r="B22" s="470">
        <v>528</v>
      </c>
      <c r="C22" s="471" t="s">
        <v>625</v>
      </c>
      <c r="D22" s="472"/>
      <c r="E22" s="473"/>
    </row>
    <row r="23" spans="1:5" ht="11.25" customHeight="1">
      <c r="A23" s="469" t="s">
        <v>1016</v>
      </c>
      <c r="B23" s="470" t="s">
        <v>1017</v>
      </c>
      <c r="C23" s="471" t="s">
        <v>628</v>
      </c>
      <c r="D23" s="474">
        <f>SUM(D24:D26)</f>
        <v>0</v>
      </c>
      <c r="E23" s="475">
        <f>SUM(E24:E26)</f>
        <v>0</v>
      </c>
    </row>
    <row r="24" spans="1:5" ht="11.25" customHeight="1">
      <c r="A24" s="469" t="s">
        <v>1018</v>
      </c>
      <c r="B24" s="470">
        <v>531</v>
      </c>
      <c r="C24" s="471" t="s">
        <v>631</v>
      </c>
      <c r="D24" s="472"/>
      <c r="E24" s="473"/>
    </row>
    <row r="25" spans="1:5" ht="11.25" customHeight="1">
      <c r="A25" s="469" t="s">
        <v>1019</v>
      </c>
      <c r="B25" s="470">
        <v>532</v>
      </c>
      <c r="C25" s="471" t="s">
        <v>634</v>
      </c>
      <c r="D25" s="472"/>
      <c r="E25" s="473"/>
    </row>
    <row r="26" spans="1:5" ht="11.25" customHeight="1">
      <c r="A26" s="469" t="s">
        <v>1020</v>
      </c>
      <c r="B26" s="470">
        <v>538</v>
      </c>
      <c r="C26" s="471" t="s">
        <v>637</v>
      </c>
      <c r="D26" s="472"/>
      <c r="E26" s="473"/>
    </row>
    <row r="27" spans="1:5" ht="11.25" customHeight="1">
      <c r="A27" s="469" t="s">
        <v>1021</v>
      </c>
      <c r="B27" s="470" t="s">
        <v>1022</v>
      </c>
      <c r="C27" s="471" t="s">
        <v>640</v>
      </c>
      <c r="D27" s="474">
        <f>SUM(D28:D35)</f>
        <v>0</v>
      </c>
      <c r="E27" s="475">
        <f>SUM(E28:E35)</f>
        <v>0</v>
      </c>
    </row>
    <row r="28" spans="1:5" ht="11.25" customHeight="1">
      <c r="A28" s="469" t="s">
        <v>1023</v>
      </c>
      <c r="B28" s="470">
        <v>541</v>
      </c>
      <c r="C28" s="471" t="s">
        <v>643</v>
      </c>
      <c r="D28" s="472"/>
      <c r="E28" s="473"/>
    </row>
    <row r="29" spans="1:5" ht="11.25" customHeight="1">
      <c r="A29" s="469" t="s">
        <v>1024</v>
      </c>
      <c r="B29" s="470">
        <v>542</v>
      </c>
      <c r="C29" s="471" t="s">
        <v>646</v>
      </c>
      <c r="D29" s="472"/>
      <c r="E29" s="473"/>
    </row>
    <row r="30" spans="1:5" ht="11.25" customHeight="1">
      <c r="A30" s="469" t="s">
        <v>1025</v>
      </c>
      <c r="B30" s="470">
        <v>543</v>
      </c>
      <c r="C30" s="471" t="s">
        <v>649</v>
      </c>
      <c r="D30" s="472"/>
      <c r="E30" s="473"/>
    </row>
    <row r="31" spans="1:5" ht="11.25" customHeight="1">
      <c r="A31" s="469" t="s">
        <v>1026</v>
      </c>
      <c r="B31" s="470">
        <v>544</v>
      </c>
      <c r="C31" s="471" t="s">
        <v>652</v>
      </c>
      <c r="D31" s="472"/>
      <c r="E31" s="473"/>
    </row>
    <row r="32" spans="1:5" ht="11.25" customHeight="1">
      <c r="A32" s="469" t="s">
        <v>1027</v>
      </c>
      <c r="B32" s="470">
        <v>545</v>
      </c>
      <c r="C32" s="471" t="s">
        <v>655</v>
      </c>
      <c r="D32" s="472"/>
      <c r="E32" s="473"/>
    </row>
    <row r="33" spans="1:5" ht="11.25" customHeight="1">
      <c r="A33" s="469" t="s">
        <v>1028</v>
      </c>
      <c r="B33" s="470">
        <v>546</v>
      </c>
      <c r="C33" s="471" t="s">
        <v>658</v>
      </c>
      <c r="D33" s="472"/>
      <c r="E33" s="473"/>
    </row>
    <row r="34" spans="1:5" ht="11.25" customHeight="1">
      <c r="A34" s="469" t="s">
        <v>1029</v>
      </c>
      <c r="B34" s="470">
        <v>548</v>
      </c>
      <c r="C34" s="471" t="s">
        <v>660</v>
      </c>
      <c r="D34" s="472"/>
      <c r="E34" s="473"/>
    </row>
    <row r="35" spans="1:5" ht="11.25" customHeight="1">
      <c r="A35" s="469" t="s">
        <v>1030</v>
      </c>
      <c r="B35" s="470">
        <v>549</v>
      </c>
      <c r="C35" s="471" t="s">
        <v>663</v>
      </c>
      <c r="D35" s="472"/>
      <c r="E35" s="473"/>
    </row>
    <row r="36" spans="1:5" ht="11.25" customHeight="1">
      <c r="A36" s="469" t="s">
        <v>1031</v>
      </c>
      <c r="B36" s="470" t="s">
        <v>1032</v>
      </c>
      <c r="C36" s="471" t="s">
        <v>666</v>
      </c>
      <c r="D36" s="474">
        <f>SUM(D37:D42)</f>
        <v>0</v>
      </c>
      <c r="E36" s="475">
        <f>SUM(E37:E42)</f>
        <v>0</v>
      </c>
    </row>
    <row r="37" spans="1:5" ht="11.25" customHeight="1">
      <c r="A37" s="469" t="s">
        <v>1033</v>
      </c>
      <c r="B37" s="470">
        <v>551</v>
      </c>
      <c r="C37" s="471" t="s">
        <v>669</v>
      </c>
      <c r="D37" s="472"/>
      <c r="E37" s="473"/>
    </row>
    <row r="38" spans="1:5" ht="11.25" customHeight="1">
      <c r="A38" s="469" t="s">
        <v>1034</v>
      </c>
      <c r="B38" s="470">
        <v>552</v>
      </c>
      <c r="C38" s="471" t="s">
        <v>672</v>
      </c>
      <c r="D38" s="472"/>
      <c r="E38" s="473"/>
    </row>
    <row r="39" spans="1:5" ht="11.25" customHeight="1">
      <c r="A39" s="469" t="s">
        <v>1035</v>
      </c>
      <c r="B39" s="470">
        <v>553</v>
      </c>
      <c r="C39" s="471" t="s">
        <v>677</v>
      </c>
      <c r="D39" s="472"/>
      <c r="E39" s="473"/>
    </row>
    <row r="40" spans="1:5" ht="11.25" customHeight="1">
      <c r="A40" s="469" t="s">
        <v>1036</v>
      </c>
      <c r="B40" s="470">
        <v>554</v>
      </c>
      <c r="C40" s="471" t="s">
        <v>680</v>
      </c>
      <c r="D40" s="472"/>
      <c r="E40" s="473"/>
    </row>
    <row r="41" spans="1:5" ht="11.25" customHeight="1">
      <c r="A41" s="469" t="s">
        <v>1037</v>
      </c>
      <c r="B41" s="470">
        <v>556</v>
      </c>
      <c r="C41" s="471" t="s">
        <v>683</v>
      </c>
      <c r="D41" s="472"/>
      <c r="E41" s="473"/>
    </row>
    <row r="42" spans="1:5" ht="11.25" customHeight="1">
      <c r="A42" s="469" t="s">
        <v>1038</v>
      </c>
      <c r="B42" s="470">
        <v>559</v>
      </c>
      <c r="C42" s="471" t="s">
        <v>686</v>
      </c>
      <c r="D42" s="472"/>
      <c r="E42" s="473"/>
    </row>
    <row r="43" spans="1:5" ht="11.25" customHeight="1">
      <c r="A43" s="469" t="s">
        <v>1039</v>
      </c>
      <c r="B43" s="470" t="s">
        <v>1040</v>
      </c>
      <c r="C43" s="471" t="s">
        <v>689</v>
      </c>
      <c r="D43" s="474">
        <f>SUM(D44:D45)</f>
        <v>0</v>
      </c>
      <c r="E43" s="475">
        <f>SUM(E44:E45)</f>
        <v>0</v>
      </c>
    </row>
    <row r="44" spans="1:5" ht="11.25" customHeight="1">
      <c r="A44" s="469" t="s">
        <v>1041</v>
      </c>
      <c r="B44" s="470">
        <v>581</v>
      </c>
      <c r="C44" s="471" t="s">
        <v>692</v>
      </c>
      <c r="D44" s="472"/>
      <c r="E44" s="473"/>
    </row>
    <row r="45" spans="1:5" ht="11.25" customHeight="1">
      <c r="A45" s="469" t="s">
        <v>1061</v>
      </c>
      <c r="B45" s="470">
        <v>582</v>
      </c>
      <c r="C45" s="471" t="s">
        <v>695</v>
      </c>
      <c r="D45" s="476"/>
      <c r="E45" s="477"/>
    </row>
    <row r="46" spans="1:5" ht="11.25" customHeight="1">
      <c r="A46" s="469" t="s">
        <v>1062</v>
      </c>
      <c r="B46" s="470" t="s">
        <v>1063</v>
      </c>
      <c r="C46" s="478" t="s">
        <v>698</v>
      </c>
      <c r="D46" s="474">
        <f>D47</f>
        <v>0</v>
      </c>
      <c r="E46" s="475">
        <f>E47</f>
        <v>0</v>
      </c>
    </row>
    <row r="47" spans="1:5" ht="11.25" customHeight="1">
      <c r="A47" s="469" t="s">
        <v>1064</v>
      </c>
      <c r="B47" s="470">
        <v>595</v>
      </c>
      <c r="C47" s="471" t="s">
        <v>701</v>
      </c>
      <c r="D47" s="479"/>
      <c r="E47" s="480"/>
    </row>
    <row r="48" spans="1:5" ht="21">
      <c r="A48" s="469" t="s">
        <v>1065</v>
      </c>
      <c r="B48" s="481" t="s">
        <v>1066</v>
      </c>
      <c r="C48" s="471" t="s">
        <v>704</v>
      </c>
      <c r="D48" s="482">
        <f>D7+D12+D17+D23+D27+D36+D43+D46</f>
        <v>0</v>
      </c>
      <c r="E48" s="483">
        <f>E7+E12+E17+E23+E27+E36+E43+E46</f>
        <v>0</v>
      </c>
    </row>
    <row r="49" spans="1:5" ht="11.25" customHeight="1">
      <c r="A49" s="469" t="s">
        <v>1067</v>
      </c>
      <c r="B49" s="470">
        <v>799</v>
      </c>
      <c r="C49" s="471" t="s">
        <v>1068</v>
      </c>
      <c r="D49" s="472"/>
      <c r="E49" s="473"/>
    </row>
    <row r="50" spans="1:5" ht="21.75" customHeight="1" thickBot="1">
      <c r="A50" s="484" t="s">
        <v>1069</v>
      </c>
      <c r="B50" s="485" t="s">
        <v>1070</v>
      </c>
      <c r="C50" s="486" t="s">
        <v>1071</v>
      </c>
      <c r="D50" s="487">
        <f>D48+D49</f>
        <v>0</v>
      </c>
      <c r="E50" s="488">
        <f>E48+E49</f>
        <v>0</v>
      </c>
    </row>
    <row r="51" spans="1:5" ht="15" customHeight="1">
      <c r="A51" s="489" t="s">
        <v>1072</v>
      </c>
      <c r="B51" s="490"/>
      <c r="C51" s="466" t="s">
        <v>836</v>
      </c>
      <c r="D51" s="491"/>
      <c r="E51" s="492"/>
    </row>
    <row r="52" spans="1:5" ht="11.25" customHeight="1">
      <c r="A52" s="469" t="s">
        <v>1073</v>
      </c>
      <c r="B52" s="493" t="s">
        <v>1074</v>
      </c>
      <c r="C52" s="471" t="s">
        <v>707</v>
      </c>
      <c r="D52" s="474">
        <f>SUM(D53:D55)</f>
        <v>0</v>
      </c>
      <c r="E52" s="475">
        <f>SUM(E53:E55)</f>
        <v>0</v>
      </c>
    </row>
    <row r="53" spans="1:5" ht="11.25" customHeight="1">
      <c r="A53" s="469" t="s">
        <v>1075</v>
      </c>
      <c r="B53" s="493">
        <v>601</v>
      </c>
      <c r="C53" s="471" t="s">
        <v>710</v>
      </c>
      <c r="D53" s="472"/>
      <c r="E53" s="473"/>
    </row>
    <row r="54" spans="1:5" ht="11.25" customHeight="1">
      <c r="A54" s="469" t="s">
        <v>1076</v>
      </c>
      <c r="B54" s="493">
        <v>602</v>
      </c>
      <c r="C54" s="471" t="s">
        <v>713</v>
      </c>
      <c r="D54" s="472"/>
      <c r="E54" s="473"/>
    </row>
    <row r="55" spans="1:5" ht="11.25" customHeight="1">
      <c r="A55" s="469" t="s">
        <v>1077</v>
      </c>
      <c r="B55" s="493">
        <v>604</v>
      </c>
      <c r="C55" s="471" t="s">
        <v>716</v>
      </c>
      <c r="D55" s="472"/>
      <c r="E55" s="473"/>
    </row>
    <row r="56" spans="1:5" ht="11.25" customHeight="1">
      <c r="A56" s="469" t="s">
        <v>1078</v>
      </c>
      <c r="B56" s="493" t="s">
        <v>1079</v>
      </c>
      <c r="C56" s="471" t="s">
        <v>719</v>
      </c>
      <c r="D56" s="474">
        <f>SUM(D57:D60)</f>
        <v>0</v>
      </c>
      <c r="E56" s="475">
        <f>SUM(E57:E60)</f>
        <v>0</v>
      </c>
    </row>
    <row r="57" spans="1:5" ht="11.25" customHeight="1">
      <c r="A57" s="469" t="s">
        <v>1080</v>
      </c>
      <c r="B57" s="493">
        <v>611</v>
      </c>
      <c r="C57" s="471" t="s">
        <v>722</v>
      </c>
      <c r="D57" s="472"/>
      <c r="E57" s="473"/>
    </row>
    <row r="58" spans="1:5" ht="11.25" customHeight="1">
      <c r="A58" s="469" t="s">
        <v>1081</v>
      </c>
      <c r="B58" s="493">
        <v>612</v>
      </c>
      <c r="C58" s="471" t="s">
        <v>725</v>
      </c>
      <c r="D58" s="472"/>
      <c r="E58" s="473"/>
    </row>
    <row r="59" spans="1:5" ht="11.25" customHeight="1">
      <c r="A59" s="469" t="s">
        <v>1082</v>
      </c>
      <c r="B59" s="493">
        <v>613</v>
      </c>
      <c r="C59" s="471" t="s">
        <v>728</v>
      </c>
      <c r="D59" s="472"/>
      <c r="E59" s="473"/>
    </row>
    <row r="60" spans="1:5" ht="11.25" customHeight="1">
      <c r="A60" s="469" t="s">
        <v>1083</v>
      </c>
      <c r="B60" s="493">
        <v>614</v>
      </c>
      <c r="C60" s="471" t="s">
        <v>731</v>
      </c>
      <c r="D60" s="472"/>
      <c r="E60" s="473"/>
    </row>
    <row r="61" spans="1:5" ht="11.25" customHeight="1">
      <c r="A61" s="469" t="s">
        <v>1084</v>
      </c>
      <c r="B61" s="493" t="s">
        <v>1085</v>
      </c>
      <c r="C61" s="471" t="s">
        <v>734</v>
      </c>
      <c r="D61" s="474">
        <f>SUM(D62:D65)</f>
        <v>0</v>
      </c>
      <c r="E61" s="475">
        <f>SUM(E62:E65)</f>
        <v>0</v>
      </c>
    </row>
    <row r="62" spans="1:5" ht="11.25" customHeight="1">
      <c r="A62" s="469" t="s">
        <v>1086</v>
      </c>
      <c r="B62" s="493">
        <v>621</v>
      </c>
      <c r="C62" s="471" t="s">
        <v>737</v>
      </c>
      <c r="D62" s="472"/>
      <c r="E62" s="473"/>
    </row>
    <row r="63" spans="1:5" ht="11.25" customHeight="1">
      <c r="A63" s="469" t="s">
        <v>1087</v>
      </c>
      <c r="B63" s="493">
        <v>622</v>
      </c>
      <c r="C63" s="471" t="s">
        <v>740</v>
      </c>
      <c r="D63" s="472"/>
      <c r="E63" s="473"/>
    </row>
    <row r="64" spans="1:5" ht="11.25" customHeight="1">
      <c r="A64" s="469" t="s">
        <v>1088</v>
      </c>
      <c r="B64" s="493">
        <v>623</v>
      </c>
      <c r="C64" s="471" t="s">
        <v>743</v>
      </c>
      <c r="D64" s="472"/>
      <c r="E64" s="473"/>
    </row>
    <row r="65" spans="1:5" ht="11.25" customHeight="1">
      <c r="A65" s="469" t="s">
        <v>1089</v>
      </c>
      <c r="B65" s="493">
        <v>624</v>
      </c>
      <c r="C65" s="471" t="s">
        <v>745</v>
      </c>
      <c r="D65" s="472"/>
      <c r="E65" s="473"/>
    </row>
    <row r="66" spans="1:5" ht="11.25" customHeight="1">
      <c r="A66" s="469" t="s">
        <v>1090</v>
      </c>
      <c r="B66" s="493" t="s">
        <v>1091</v>
      </c>
      <c r="C66" s="471" t="s">
        <v>748</v>
      </c>
      <c r="D66" s="474">
        <f>SUM(D67:D73)</f>
        <v>0</v>
      </c>
      <c r="E66" s="475">
        <f>SUM(E67:E73)</f>
        <v>0</v>
      </c>
    </row>
    <row r="67" spans="1:5" ht="11.25" customHeight="1">
      <c r="A67" s="469" t="s">
        <v>1092</v>
      </c>
      <c r="B67" s="493">
        <v>641</v>
      </c>
      <c r="C67" s="471" t="s">
        <v>751</v>
      </c>
      <c r="D67" s="472"/>
      <c r="E67" s="473"/>
    </row>
    <row r="68" spans="1:5" ht="11.25" customHeight="1">
      <c r="A68" s="469" t="s">
        <v>1093</v>
      </c>
      <c r="B68" s="493">
        <v>642</v>
      </c>
      <c r="C68" s="471" t="s">
        <v>758</v>
      </c>
      <c r="D68" s="472"/>
      <c r="E68" s="473"/>
    </row>
    <row r="69" spans="1:5" ht="11.25" customHeight="1">
      <c r="A69" s="469" t="s">
        <v>1094</v>
      </c>
      <c r="B69" s="493">
        <v>643</v>
      </c>
      <c r="C69" s="471" t="s">
        <v>761</v>
      </c>
      <c r="D69" s="472"/>
      <c r="E69" s="473"/>
    </row>
    <row r="70" spans="1:5" ht="11.25" customHeight="1">
      <c r="A70" s="469" t="s">
        <v>1095</v>
      </c>
      <c r="B70" s="493">
        <v>644</v>
      </c>
      <c r="C70" s="471" t="s">
        <v>764</v>
      </c>
      <c r="D70" s="472"/>
      <c r="E70" s="473"/>
    </row>
    <row r="71" spans="1:5" ht="11.25" customHeight="1">
      <c r="A71" s="469" t="s">
        <v>1096</v>
      </c>
      <c r="B71" s="493">
        <v>645</v>
      </c>
      <c r="C71" s="471" t="s">
        <v>767</v>
      </c>
      <c r="D71" s="472"/>
      <c r="E71" s="473"/>
    </row>
    <row r="72" spans="1:5" ht="11.25" customHeight="1">
      <c r="A72" s="469" t="s">
        <v>1097</v>
      </c>
      <c r="B72" s="493">
        <v>648</v>
      </c>
      <c r="C72" s="471" t="s">
        <v>770</v>
      </c>
      <c r="D72" s="472"/>
      <c r="E72" s="473"/>
    </row>
    <row r="73" spans="1:5" ht="11.25" customHeight="1">
      <c r="A73" s="469" t="s">
        <v>1098</v>
      </c>
      <c r="B73" s="493">
        <v>649</v>
      </c>
      <c r="C73" s="471" t="s">
        <v>773</v>
      </c>
      <c r="D73" s="472"/>
      <c r="E73" s="473"/>
    </row>
    <row r="74" spans="1:5" ht="11.25" customHeight="1">
      <c r="A74" s="469" t="s">
        <v>1099</v>
      </c>
      <c r="B74" s="493" t="s">
        <v>1100</v>
      </c>
      <c r="C74" s="471" t="s">
        <v>776</v>
      </c>
      <c r="D74" s="474">
        <f>SUM(D75:D81)</f>
        <v>0</v>
      </c>
      <c r="E74" s="475">
        <f>SUM(E75:E81)</f>
        <v>0</v>
      </c>
    </row>
    <row r="75" spans="1:5" ht="11.25" customHeight="1">
      <c r="A75" s="469" t="s">
        <v>1101</v>
      </c>
      <c r="B75" s="493">
        <v>652</v>
      </c>
      <c r="C75" s="471" t="s">
        <v>779</v>
      </c>
      <c r="D75" s="472"/>
      <c r="E75" s="473"/>
    </row>
    <row r="76" spans="1:5" ht="11.25" customHeight="1">
      <c r="A76" s="469" t="s">
        <v>1102</v>
      </c>
      <c r="B76" s="493">
        <v>653</v>
      </c>
      <c r="C76" s="471" t="s">
        <v>781</v>
      </c>
      <c r="D76" s="472"/>
      <c r="E76" s="473"/>
    </row>
    <row r="77" spans="1:5" ht="11.25" customHeight="1">
      <c r="A77" s="469" t="s">
        <v>1103</v>
      </c>
      <c r="B77" s="493">
        <v>654</v>
      </c>
      <c r="C77" s="471" t="s">
        <v>784</v>
      </c>
      <c r="D77" s="472"/>
      <c r="E77" s="473"/>
    </row>
    <row r="78" spans="1:5" ht="11.25" customHeight="1">
      <c r="A78" s="469" t="s">
        <v>1104</v>
      </c>
      <c r="B78" s="493">
        <v>655</v>
      </c>
      <c r="C78" s="471" t="s">
        <v>787</v>
      </c>
      <c r="D78" s="472"/>
      <c r="E78" s="473"/>
    </row>
    <row r="79" spans="1:5" ht="11.25" customHeight="1">
      <c r="A79" s="469" t="s">
        <v>1105</v>
      </c>
      <c r="B79" s="493">
        <v>656</v>
      </c>
      <c r="C79" s="471" t="s">
        <v>790</v>
      </c>
      <c r="D79" s="472"/>
      <c r="E79" s="473"/>
    </row>
    <row r="80" spans="1:5" ht="11.25" customHeight="1">
      <c r="A80" s="469" t="s">
        <v>1106</v>
      </c>
      <c r="B80" s="493">
        <v>657</v>
      </c>
      <c r="C80" s="471" t="s">
        <v>792</v>
      </c>
      <c r="D80" s="472"/>
      <c r="E80" s="473"/>
    </row>
    <row r="81" spans="1:5" ht="11.25" customHeight="1">
      <c r="A81" s="469" t="s">
        <v>1107</v>
      </c>
      <c r="B81" s="493">
        <v>659</v>
      </c>
      <c r="C81" s="471" t="s">
        <v>795</v>
      </c>
      <c r="D81" s="472"/>
      <c r="E81" s="473"/>
    </row>
    <row r="82" spans="1:5" ht="11.25" customHeight="1">
      <c r="A82" s="469" t="s">
        <v>1108</v>
      </c>
      <c r="B82" s="493" t="s">
        <v>1109</v>
      </c>
      <c r="C82" s="471" t="s">
        <v>798</v>
      </c>
      <c r="D82" s="474">
        <f>SUM(D83:D85)</f>
        <v>0</v>
      </c>
      <c r="E82" s="475">
        <f>SUM(E83:E85)</f>
        <v>0</v>
      </c>
    </row>
    <row r="83" spans="1:5" ht="11.25" customHeight="1">
      <c r="A83" s="469" t="s">
        <v>1110</v>
      </c>
      <c r="B83" s="493">
        <v>681</v>
      </c>
      <c r="C83" s="471" t="s">
        <v>801</v>
      </c>
      <c r="D83" s="472"/>
      <c r="E83" s="473"/>
    </row>
    <row r="84" spans="1:5" ht="11.25" customHeight="1">
      <c r="A84" s="469" t="s">
        <v>1111</v>
      </c>
      <c r="B84" s="493">
        <v>682</v>
      </c>
      <c r="C84" s="471" t="s">
        <v>804</v>
      </c>
      <c r="D84" s="472"/>
      <c r="E84" s="473"/>
    </row>
    <row r="85" spans="1:5" ht="11.25" customHeight="1">
      <c r="A85" s="469" t="s">
        <v>1112</v>
      </c>
      <c r="B85" s="493">
        <v>684</v>
      </c>
      <c r="C85" s="471" t="s">
        <v>807</v>
      </c>
      <c r="D85" s="472"/>
      <c r="E85" s="473"/>
    </row>
    <row r="86" spans="1:5" ht="11.25" customHeight="1">
      <c r="A86" s="469" t="s">
        <v>1113</v>
      </c>
      <c r="B86" s="493" t="s">
        <v>1114</v>
      </c>
      <c r="C86" s="471" t="s">
        <v>810</v>
      </c>
      <c r="D86" s="474">
        <f>D87</f>
        <v>0</v>
      </c>
      <c r="E86" s="475">
        <f>E87</f>
        <v>0</v>
      </c>
    </row>
    <row r="87" spans="1:5" ht="11.25" customHeight="1">
      <c r="A87" s="469" t="s">
        <v>1115</v>
      </c>
      <c r="B87" s="493">
        <v>691</v>
      </c>
      <c r="C87" s="471" t="s">
        <v>813</v>
      </c>
      <c r="D87" s="472"/>
      <c r="E87" s="473"/>
    </row>
    <row r="88" spans="1:5" ht="21.75" customHeight="1">
      <c r="A88" s="469" t="s">
        <v>1116</v>
      </c>
      <c r="B88" s="494" t="s">
        <v>1117</v>
      </c>
      <c r="C88" s="471" t="s">
        <v>816</v>
      </c>
      <c r="D88" s="474">
        <f>D52+D56+D61+D66+D74+D82+D86</f>
        <v>0</v>
      </c>
      <c r="E88" s="475">
        <f>E52+E56+E61+E66+E74+E82+E86</f>
        <v>0</v>
      </c>
    </row>
    <row r="89" spans="1:5" ht="11.25" customHeight="1">
      <c r="A89" s="469" t="s">
        <v>1118</v>
      </c>
      <c r="B89" s="493">
        <v>899</v>
      </c>
      <c r="C89" s="471" t="s">
        <v>1119</v>
      </c>
      <c r="D89" s="472"/>
      <c r="E89" s="473"/>
    </row>
    <row r="90" spans="1:5" ht="11.25" customHeight="1">
      <c r="A90" s="469" t="s">
        <v>1120</v>
      </c>
      <c r="B90" s="493">
        <v>692</v>
      </c>
      <c r="C90" s="471" t="s">
        <v>1121</v>
      </c>
      <c r="D90" s="472"/>
      <c r="E90" s="473"/>
    </row>
    <row r="91" spans="1:5" ht="21.75" customHeight="1">
      <c r="A91" s="469" t="s">
        <v>1122</v>
      </c>
      <c r="B91" s="494" t="s">
        <v>1123</v>
      </c>
      <c r="C91" s="471" t="s">
        <v>1124</v>
      </c>
      <c r="D91" s="495">
        <f>SUM(D88:D90)</f>
        <v>0</v>
      </c>
      <c r="E91" s="496">
        <f>SUM(E88:E90)</f>
        <v>0</v>
      </c>
    </row>
    <row r="92" spans="1:5" ht="10.5">
      <c r="A92" s="497" t="s">
        <v>1125</v>
      </c>
      <c r="B92" s="493" t="s">
        <v>1126</v>
      </c>
      <c r="C92" s="471" t="s">
        <v>819</v>
      </c>
      <c r="D92" s="474">
        <f>D91-D50</f>
        <v>0</v>
      </c>
      <c r="E92" s="475">
        <f>E91-E50</f>
        <v>0</v>
      </c>
    </row>
    <row r="93" spans="1:5" ht="11.25" customHeight="1">
      <c r="A93" s="469" t="s">
        <v>1127</v>
      </c>
      <c r="B93" s="493">
        <v>591</v>
      </c>
      <c r="C93" s="471" t="s">
        <v>822</v>
      </c>
      <c r="D93" s="472"/>
      <c r="E93" s="473"/>
    </row>
    <row r="94" spans="1:5" ht="15" customHeight="1" thickBot="1">
      <c r="A94" s="498" t="s">
        <v>1128</v>
      </c>
      <c r="B94" s="499" t="s">
        <v>1129</v>
      </c>
      <c r="C94" s="486" t="s">
        <v>825</v>
      </c>
      <c r="D94" s="487">
        <f>D92-D93</f>
        <v>0</v>
      </c>
      <c r="E94" s="488">
        <f>E92-E93</f>
        <v>0</v>
      </c>
    </row>
    <row r="95" spans="1:5" ht="15" customHeight="1" thickBot="1">
      <c r="A95" s="500"/>
      <c r="B95" s="501"/>
      <c r="C95" s="501"/>
      <c r="D95" s="502" t="s">
        <v>291</v>
      </c>
      <c r="E95" s="503"/>
    </row>
    <row r="96" spans="1:5" ht="15" customHeight="1">
      <c r="A96" s="504" t="s">
        <v>1130</v>
      </c>
      <c r="B96" s="505" t="s">
        <v>1131</v>
      </c>
      <c r="C96" s="466" t="s">
        <v>828</v>
      </c>
      <c r="D96" s="468">
        <f>D92+E92</f>
        <v>0</v>
      </c>
      <c r="E96" s="506"/>
    </row>
    <row r="97" spans="1:5" ht="15" customHeight="1" thickBot="1">
      <c r="A97" s="498" t="s">
        <v>1132</v>
      </c>
      <c r="B97" s="507" t="s">
        <v>1133</v>
      </c>
      <c r="C97" s="486" t="s">
        <v>831</v>
      </c>
      <c r="D97" s="488">
        <f>D94+E94</f>
        <v>0</v>
      </c>
      <c r="E97" s="506"/>
    </row>
    <row r="98" spans="1:5" ht="12.75" customHeight="1">
      <c r="A98" s="508"/>
      <c r="B98" s="454"/>
      <c r="C98" s="454"/>
      <c r="D98" s="453"/>
      <c r="E98" s="453"/>
    </row>
    <row r="99" spans="1:5" ht="12.75" customHeight="1">
      <c r="A99" s="203"/>
      <c r="B99" s="459"/>
      <c r="C99" s="459"/>
      <c r="D99" s="453"/>
      <c r="E99" s="453"/>
    </row>
    <row r="100" spans="1:5" ht="10.5">
      <c r="A100" s="455" t="s">
        <v>992</v>
      </c>
      <c r="B100" s="459"/>
      <c r="C100" s="459"/>
      <c r="D100" s="453"/>
      <c r="E100" s="453"/>
    </row>
    <row r="101" spans="1:3" ht="10.5">
      <c r="A101" s="455" t="s">
        <v>993</v>
      </c>
      <c r="B101" s="459"/>
      <c r="C101" s="459"/>
    </row>
  </sheetData>
  <sheetProtection sheet="1" objects="1" scenarios="1"/>
  <mergeCells count="2">
    <mergeCell ref="C1:D1"/>
    <mergeCell ref="A4:E4"/>
  </mergeCells>
  <printOptions/>
  <pageMargins left="0.73" right="0.52" top="1" bottom="1" header="0.4921259845" footer="0.4921259845"/>
  <pageSetup horizontalDpi="600" verticalDpi="600" orientation="portrait" paperSize="9" r:id="rId3"/>
  <rowBreaks count="1" manualBreakCount="1">
    <brk id="50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184"/>
  <sheetViews>
    <sheetView workbookViewId="0" topLeftCell="A2">
      <pane ySplit="6" topLeftCell="BM137" activePane="bottomLeft" state="frozen"/>
      <selection pane="topLeft" activeCell="A2" sqref="A2"/>
      <selection pane="bottomLeft" activeCell="N183" sqref="N183"/>
    </sheetView>
  </sheetViews>
  <sheetFormatPr defaultColWidth="9.33203125" defaultRowHeight="10.5"/>
  <cols>
    <col min="1" max="1" width="2.5" style="160" customWidth="1"/>
    <col min="2" max="2" width="8.16015625" style="160" customWidth="1"/>
    <col min="3" max="3" width="8" style="160" customWidth="1"/>
    <col min="4" max="4" width="6" style="160" customWidth="1"/>
    <col min="5" max="6" width="6.33203125" style="160" customWidth="1"/>
    <col min="7" max="7" width="12.33203125" style="160" customWidth="1"/>
    <col min="8" max="8" width="32" style="160" customWidth="1"/>
    <col min="9" max="9" width="9.83203125" style="160" customWidth="1"/>
    <col min="10" max="17" width="9.33203125" style="160" customWidth="1"/>
    <col min="18" max="18" width="10.5" style="160" customWidth="1"/>
    <col min="19" max="16384" width="9.33203125" style="160" customWidth="1"/>
  </cols>
  <sheetData>
    <row r="1" spans="1:13" ht="10.5">
      <c r="A1" s="511" t="s">
        <v>1136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ht="10.5">
      <c r="A2" s="726" t="s">
        <v>0</v>
      </c>
      <c r="B2" s="727"/>
      <c r="C2" s="727"/>
      <c r="D2" s="727"/>
      <c r="E2" s="727"/>
      <c r="F2" s="727"/>
      <c r="G2" s="727"/>
      <c r="H2" s="723"/>
      <c r="I2" s="511"/>
      <c r="J2" s="511"/>
      <c r="K2" s="512" t="s">
        <v>836</v>
      </c>
      <c r="L2" s="512"/>
      <c r="M2" s="512"/>
    </row>
    <row r="3" spans="1:13" ht="18" customHeight="1" thickBot="1">
      <c r="A3" s="724"/>
      <c r="B3" s="748"/>
      <c r="C3" s="748"/>
      <c r="D3" s="748"/>
      <c r="E3" s="748"/>
      <c r="F3" s="748"/>
      <c r="G3" s="748"/>
      <c r="H3" s="749"/>
      <c r="I3" s="511"/>
      <c r="J3" s="511"/>
      <c r="K3" s="511"/>
      <c r="L3" s="511"/>
      <c r="M3" s="513" t="s">
        <v>1</v>
      </c>
    </row>
    <row r="4" spans="1:13" ht="10.5" customHeight="1">
      <c r="A4" s="750" t="s">
        <v>2</v>
      </c>
      <c r="B4" s="751"/>
      <c r="C4" s="751"/>
      <c r="D4" s="751"/>
      <c r="E4" s="751"/>
      <c r="F4" s="751"/>
      <c r="G4" s="751"/>
      <c r="H4" s="752"/>
      <c r="I4" s="756" t="s">
        <v>128</v>
      </c>
      <c r="J4" s="735" t="s">
        <v>105</v>
      </c>
      <c r="K4" s="736"/>
      <c r="L4" s="735" t="s">
        <v>106</v>
      </c>
      <c r="M4" s="736"/>
    </row>
    <row r="5" spans="1:13" ht="11.25" thickBot="1">
      <c r="A5" s="753"/>
      <c r="B5" s="754"/>
      <c r="C5" s="754"/>
      <c r="D5" s="754"/>
      <c r="E5" s="754"/>
      <c r="F5" s="754"/>
      <c r="G5" s="754"/>
      <c r="H5" s="755"/>
      <c r="I5" s="757"/>
      <c r="J5" s="758"/>
      <c r="K5" s="759"/>
      <c r="L5" s="737" t="s">
        <v>129</v>
      </c>
      <c r="M5" s="738"/>
    </row>
    <row r="6" spans="1:13" ht="11.25" thickBot="1">
      <c r="A6" s="744" t="s">
        <v>62</v>
      </c>
      <c r="B6" s="745"/>
      <c r="C6" s="745"/>
      <c r="D6" s="745"/>
      <c r="E6" s="745"/>
      <c r="F6" s="745"/>
      <c r="G6" s="745"/>
      <c r="H6" s="746"/>
      <c r="I6" s="634">
        <v>1</v>
      </c>
      <c r="J6" s="739">
        <f>J7+J29+J67</f>
        <v>201382</v>
      </c>
      <c r="K6" s="740"/>
      <c r="L6" s="739">
        <f>L7+L29+L67</f>
        <v>193259</v>
      </c>
      <c r="M6" s="740"/>
    </row>
    <row r="7" spans="1:13" s="139" customFormat="1" ht="10.5">
      <c r="A7" s="514"/>
      <c r="B7" s="623" t="s">
        <v>157</v>
      </c>
      <c r="C7" s="628" t="s">
        <v>81</v>
      </c>
      <c r="D7" s="515"/>
      <c r="E7" s="515"/>
      <c r="F7" s="515"/>
      <c r="G7" s="515"/>
      <c r="H7" s="516"/>
      <c r="I7" s="610">
        <v>2</v>
      </c>
      <c r="J7" s="747">
        <f>J8</f>
        <v>5558</v>
      </c>
      <c r="K7" s="730"/>
      <c r="L7" s="731">
        <f>L8</f>
        <v>5375</v>
      </c>
      <c r="M7" s="729"/>
    </row>
    <row r="8" spans="1:13" s="139" customFormat="1" ht="10.5">
      <c r="A8" s="517"/>
      <c r="B8" s="518"/>
      <c r="C8" s="624" t="s">
        <v>71</v>
      </c>
      <c r="D8" s="518"/>
      <c r="E8" s="518"/>
      <c r="F8" s="518"/>
      <c r="G8" s="518"/>
      <c r="H8" s="519"/>
      <c r="I8" s="368">
        <v>3</v>
      </c>
      <c r="J8" s="728">
        <f>SUM(J9:K15)</f>
        <v>5558</v>
      </c>
      <c r="K8" s="725"/>
      <c r="L8" s="760">
        <f>SUM(L9:M15)</f>
        <v>5375</v>
      </c>
      <c r="M8" s="761"/>
    </row>
    <row r="9" spans="1:13" s="139" customFormat="1" ht="10.5">
      <c r="A9" s="517"/>
      <c r="B9" s="518"/>
      <c r="C9" s="518" t="s">
        <v>63</v>
      </c>
      <c r="D9" s="518" t="s">
        <v>64</v>
      </c>
      <c r="E9" s="518"/>
      <c r="F9" s="518"/>
      <c r="G9" s="518"/>
      <c r="H9" s="519"/>
      <c r="I9" s="368">
        <v>4</v>
      </c>
      <c r="J9" s="762">
        <v>0</v>
      </c>
      <c r="K9" s="763"/>
      <c r="L9" s="764">
        <v>0</v>
      </c>
      <c r="M9" s="765"/>
    </row>
    <row r="10" spans="1:13" s="139" customFormat="1" ht="10.5">
      <c r="A10" s="517"/>
      <c r="B10" s="518"/>
      <c r="C10" s="518"/>
      <c r="D10" s="518" t="s">
        <v>65</v>
      </c>
      <c r="E10" s="518"/>
      <c r="F10" s="518"/>
      <c r="G10" s="518"/>
      <c r="H10" s="519"/>
      <c r="I10" s="368">
        <v>5</v>
      </c>
      <c r="J10" s="762">
        <v>2096</v>
      </c>
      <c r="K10" s="763"/>
      <c r="L10" s="764">
        <v>2096</v>
      </c>
      <c r="M10" s="765"/>
    </row>
    <row r="11" spans="1:13" s="139" customFormat="1" ht="10.5">
      <c r="A11" s="517"/>
      <c r="B11" s="518"/>
      <c r="C11" s="518"/>
      <c r="D11" s="518" t="s">
        <v>66</v>
      </c>
      <c r="E11" s="378"/>
      <c r="F11" s="518"/>
      <c r="H11" s="519"/>
      <c r="I11" s="368">
        <v>6</v>
      </c>
      <c r="J11" s="762">
        <v>0</v>
      </c>
      <c r="K11" s="763"/>
      <c r="L11" s="764">
        <v>0</v>
      </c>
      <c r="M11" s="765"/>
    </row>
    <row r="12" spans="1:13" s="139" customFormat="1" ht="10.5">
      <c r="A12" s="517"/>
      <c r="B12" s="518"/>
      <c r="C12" s="518"/>
      <c r="D12" s="518" t="s">
        <v>67</v>
      </c>
      <c r="E12" s="518"/>
      <c r="F12" s="378"/>
      <c r="G12" s="518"/>
      <c r="H12" s="519"/>
      <c r="I12" s="368">
        <v>7</v>
      </c>
      <c r="J12" s="762">
        <v>0</v>
      </c>
      <c r="K12" s="763"/>
      <c r="L12" s="764">
        <v>0</v>
      </c>
      <c r="M12" s="765"/>
    </row>
    <row r="13" spans="1:13" s="139" customFormat="1" ht="10.5">
      <c r="A13" s="517"/>
      <c r="B13" s="518"/>
      <c r="C13" s="518"/>
      <c r="D13" s="518" t="s">
        <v>68</v>
      </c>
      <c r="E13" s="518"/>
      <c r="G13" s="518"/>
      <c r="H13" s="519"/>
      <c r="I13" s="368">
        <v>8</v>
      </c>
      <c r="J13" s="762">
        <v>0</v>
      </c>
      <c r="K13" s="763"/>
      <c r="L13" s="764">
        <v>0</v>
      </c>
      <c r="M13" s="765"/>
    </row>
    <row r="14" spans="1:13" s="139" customFormat="1" ht="10.5">
      <c r="A14" s="517"/>
      <c r="B14" s="518"/>
      <c r="C14" s="518"/>
      <c r="D14" s="518" t="s">
        <v>69</v>
      </c>
      <c r="E14" s="378"/>
      <c r="F14" s="518"/>
      <c r="G14" s="518"/>
      <c r="H14" s="519"/>
      <c r="I14" s="368">
        <v>9</v>
      </c>
      <c r="J14" s="762">
        <v>0</v>
      </c>
      <c r="K14" s="763"/>
      <c r="L14" s="764">
        <v>0</v>
      </c>
      <c r="M14" s="765"/>
    </row>
    <row r="15" spans="1:13" s="139" customFormat="1" ht="10.5">
      <c r="A15" s="517"/>
      <c r="B15" s="518"/>
      <c r="C15" s="518"/>
      <c r="D15" s="518" t="s">
        <v>70</v>
      </c>
      <c r="E15" s="518"/>
      <c r="F15" s="378"/>
      <c r="G15" s="518"/>
      <c r="H15" s="519"/>
      <c r="I15" s="649">
        <v>10</v>
      </c>
      <c r="J15" s="762">
        <v>3462</v>
      </c>
      <c r="K15" s="763"/>
      <c r="L15" s="764">
        <v>3279</v>
      </c>
      <c r="M15" s="765"/>
    </row>
    <row r="16" spans="1:13" s="139" customFormat="1" ht="10.5">
      <c r="A16" s="517"/>
      <c r="B16" s="518"/>
      <c r="C16" s="624" t="s">
        <v>72</v>
      </c>
      <c r="D16" s="518"/>
      <c r="E16" s="518"/>
      <c r="F16" s="378"/>
      <c r="G16" s="518"/>
      <c r="H16" s="519"/>
      <c r="I16" s="368">
        <v>11</v>
      </c>
      <c r="J16" s="728">
        <f>J17+J22+SUM(J27:K28)</f>
        <v>5558</v>
      </c>
      <c r="K16" s="725"/>
      <c r="L16" s="760">
        <f>L17+L22+SUM(L27:M28)</f>
        <v>5375</v>
      </c>
      <c r="M16" s="761"/>
    </row>
    <row r="17" spans="1:13" s="139" customFormat="1" ht="10.5">
      <c r="A17" s="517"/>
      <c r="B17" s="518"/>
      <c r="C17" s="518" t="s">
        <v>63</v>
      </c>
      <c r="D17" s="518" t="s">
        <v>73</v>
      </c>
      <c r="E17" s="518"/>
      <c r="F17" s="378"/>
      <c r="G17" s="518"/>
      <c r="H17" s="519"/>
      <c r="I17" s="649">
        <v>12</v>
      </c>
      <c r="J17" s="728">
        <f>SUM(J18:K21)</f>
        <v>2096</v>
      </c>
      <c r="K17" s="725"/>
      <c r="L17" s="760">
        <f>SUM(L18:M21)</f>
        <v>2096</v>
      </c>
      <c r="M17" s="761"/>
    </row>
    <row r="18" spans="1:13" s="139" customFormat="1" ht="10.5">
      <c r="A18" s="517"/>
      <c r="B18" s="518"/>
      <c r="C18" s="518"/>
      <c r="D18" s="518" t="s">
        <v>157</v>
      </c>
      <c r="E18" s="518" t="s">
        <v>74</v>
      </c>
      <c r="F18" s="378"/>
      <c r="G18" s="518"/>
      <c r="H18" s="519"/>
      <c r="I18" s="368">
        <v>13</v>
      </c>
      <c r="J18" s="762">
        <v>0</v>
      </c>
      <c r="K18" s="763"/>
      <c r="L18" s="764">
        <v>0</v>
      </c>
      <c r="M18" s="765"/>
    </row>
    <row r="19" spans="1:13" s="139" customFormat="1" ht="10.5">
      <c r="A19" s="517"/>
      <c r="B19" s="518"/>
      <c r="C19" s="518"/>
      <c r="D19" s="518"/>
      <c r="E19" s="518" t="s">
        <v>75</v>
      </c>
      <c r="F19" s="378"/>
      <c r="G19" s="518"/>
      <c r="H19" s="519"/>
      <c r="I19" s="649">
        <v>14</v>
      </c>
      <c r="J19" s="762">
        <v>0</v>
      </c>
      <c r="K19" s="763"/>
      <c r="L19" s="764">
        <v>0</v>
      </c>
      <c r="M19" s="765"/>
    </row>
    <row r="20" spans="1:13" s="139" customFormat="1" ht="10.5">
      <c r="A20" s="517"/>
      <c r="B20" s="518"/>
      <c r="C20" s="520"/>
      <c r="D20" s="518"/>
      <c r="E20" s="518" t="s">
        <v>76</v>
      </c>
      <c r="F20" s="518"/>
      <c r="G20" s="518"/>
      <c r="H20" s="519"/>
      <c r="I20" s="649">
        <v>15</v>
      </c>
      <c r="J20" s="762">
        <v>0</v>
      </c>
      <c r="K20" s="763"/>
      <c r="L20" s="764">
        <v>0</v>
      </c>
      <c r="M20" s="765"/>
    </row>
    <row r="21" spans="1:13" s="139" customFormat="1" ht="10.5">
      <c r="A21" s="517"/>
      <c r="B21" s="518"/>
      <c r="C21" s="518"/>
      <c r="D21" s="518"/>
      <c r="E21" s="518" t="s">
        <v>77</v>
      </c>
      <c r="F21" s="518"/>
      <c r="G21" s="518"/>
      <c r="H21" s="519"/>
      <c r="I21" s="368">
        <v>16</v>
      </c>
      <c r="J21" s="762">
        <v>2096</v>
      </c>
      <c r="K21" s="763"/>
      <c r="L21" s="764">
        <v>2096</v>
      </c>
      <c r="M21" s="765"/>
    </row>
    <row r="22" spans="1:13" s="139" customFormat="1" ht="10.5">
      <c r="A22" s="517"/>
      <c r="B22" s="518"/>
      <c r="C22" s="518"/>
      <c r="D22" s="518" t="s">
        <v>117</v>
      </c>
      <c r="E22" s="518"/>
      <c r="F22" s="518"/>
      <c r="G22" s="518"/>
      <c r="H22" s="519"/>
      <c r="I22" s="649">
        <v>17</v>
      </c>
      <c r="J22" s="728">
        <f>SUM(J23:K26)</f>
        <v>1883</v>
      </c>
      <c r="K22" s="725"/>
      <c r="L22" s="760">
        <f>SUM(L23:M26)</f>
        <v>1883</v>
      </c>
      <c r="M22" s="761"/>
    </row>
    <row r="23" spans="1:13" s="139" customFormat="1" ht="10.5">
      <c r="A23" s="517"/>
      <c r="B23" s="518"/>
      <c r="C23" s="518"/>
      <c r="D23" s="518" t="s">
        <v>325</v>
      </c>
      <c r="E23" s="518" t="s">
        <v>74</v>
      </c>
      <c r="F23" s="518"/>
      <c r="G23" s="518"/>
      <c r="H23" s="519"/>
      <c r="I23" s="649">
        <v>18</v>
      </c>
      <c r="J23" s="762">
        <v>0</v>
      </c>
      <c r="K23" s="763"/>
      <c r="L23" s="764">
        <v>0</v>
      </c>
      <c r="M23" s="765"/>
    </row>
    <row r="24" spans="1:13" s="139" customFormat="1" ht="10.5">
      <c r="A24" s="517"/>
      <c r="B24" s="518"/>
      <c r="C24" s="518"/>
      <c r="D24" s="518"/>
      <c r="E24" s="518" t="s">
        <v>75</v>
      </c>
      <c r="F24" s="518"/>
      <c r="G24" s="518"/>
      <c r="H24" s="519"/>
      <c r="I24" s="368">
        <v>19</v>
      </c>
      <c r="J24" s="762">
        <v>0</v>
      </c>
      <c r="K24" s="763"/>
      <c r="L24" s="764">
        <v>0</v>
      </c>
      <c r="M24" s="765"/>
    </row>
    <row r="25" spans="1:13" s="139" customFormat="1" ht="10.5">
      <c r="A25" s="517"/>
      <c r="B25" s="518"/>
      <c r="C25" s="518"/>
      <c r="D25" s="518"/>
      <c r="E25" s="518" t="s">
        <v>76</v>
      </c>
      <c r="F25" s="518"/>
      <c r="G25" s="518"/>
      <c r="H25" s="519"/>
      <c r="I25" s="649">
        <v>20</v>
      </c>
      <c r="J25" s="762">
        <v>0</v>
      </c>
      <c r="K25" s="763"/>
      <c r="L25" s="764">
        <v>0</v>
      </c>
      <c r="M25" s="765"/>
    </row>
    <row r="26" spans="1:13" s="139" customFormat="1" ht="10.5">
      <c r="A26" s="517"/>
      <c r="B26" s="518"/>
      <c r="C26" s="518"/>
      <c r="D26" s="518"/>
      <c r="E26" s="518" t="s">
        <v>77</v>
      </c>
      <c r="F26" s="518"/>
      <c r="G26" s="518"/>
      <c r="H26" s="519"/>
      <c r="I26" s="649">
        <v>21</v>
      </c>
      <c r="J26" s="762">
        <v>1883</v>
      </c>
      <c r="K26" s="763"/>
      <c r="L26" s="764">
        <v>1883</v>
      </c>
      <c r="M26" s="765"/>
    </row>
    <row r="27" spans="1:13" s="139" customFormat="1" ht="10.5">
      <c r="A27" s="517"/>
      <c r="B27" s="518"/>
      <c r="C27" s="518"/>
      <c r="D27" s="518" t="s">
        <v>79</v>
      </c>
      <c r="E27" s="518"/>
      <c r="F27" s="518"/>
      <c r="G27" s="518"/>
      <c r="H27" s="519"/>
      <c r="I27" s="649">
        <v>22</v>
      </c>
      <c r="J27" s="762">
        <v>1579</v>
      </c>
      <c r="K27" s="763"/>
      <c r="L27" s="764">
        <v>1396</v>
      </c>
      <c r="M27" s="765"/>
    </row>
    <row r="28" spans="1:13" s="139" customFormat="1" ht="10.5">
      <c r="A28" s="517"/>
      <c r="B28" s="518"/>
      <c r="C28" s="518"/>
      <c r="D28" s="518" t="s">
        <v>80</v>
      </c>
      <c r="E28" s="518"/>
      <c r="F28" s="518"/>
      <c r="G28" s="518"/>
      <c r="H28" s="519"/>
      <c r="I28" s="649">
        <v>23</v>
      </c>
      <c r="J28" s="762">
        <v>0</v>
      </c>
      <c r="K28" s="763"/>
      <c r="L28" s="764">
        <v>0</v>
      </c>
      <c r="M28" s="765"/>
    </row>
    <row r="29" spans="1:13" s="139" customFormat="1" ht="10.5">
      <c r="A29" s="517"/>
      <c r="B29" s="518"/>
      <c r="C29" s="629" t="s">
        <v>82</v>
      </c>
      <c r="D29" s="518"/>
      <c r="E29" s="518"/>
      <c r="F29" s="518"/>
      <c r="G29" s="518"/>
      <c r="H29" s="519"/>
      <c r="I29" s="649">
        <v>24</v>
      </c>
      <c r="J29" s="728">
        <f>J30+J53</f>
        <v>195454</v>
      </c>
      <c r="K29" s="725"/>
      <c r="L29" s="760">
        <f>L30+L53</f>
        <v>187514</v>
      </c>
      <c r="M29" s="761"/>
    </row>
    <row r="30" spans="1:13" s="139" customFormat="1" ht="10.5">
      <c r="A30" s="517"/>
      <c r="B30" s="518"/>
      <c r="C30" s="518" t="s">
        <v>83</v>
      </c>
      <c r="D30" s="518" t="s">
        <v>118</v>
      </c>
      <c r="E30" s="518"/>
      <c r="F30" s="518"/>
      <c r="G30" s="518"/>
      <c r="H30" s="519"/>
      <c r="I30" s="649">
        <v>25</v>
      </c>
      <c r="J30" s="728">
        <f>J31+J36+J41+J46+J51+J52</f>
        <v>195454</v>
      </c>
      <c r="K30" s="725"/>
      <c r="L30" s="760">
        <f>L31+L36+L41+L46+L51+L52</f>
        <v>187514</v>
      </c>
      <c r="M30" s="761"/>
    </row>
    <row r="31" spans="1:13" s="139" customFormat="1" ht="10.5">
      <c r="A31" s="517"/>
      <c r="B31" s="518"/>
      <c r="C31" s="518"/>
      <c r="D31" s="518" t="s">
        <v>157</v>
      </c>
      <c r="E31" s="518" t="s">
        <v>84</v>
      </c>
      <c r="F31" s="518"/>
      <c r="G31" s="518"/>
      <c r="H31" s="519"/>
      <c r="I31" s="649">
        <v>26</v>
      </c>
      <c r="J31" s="728">
        <f>SUM(J33:K35)</f>
        <v>0</v>
      </c>
      <c r="K31" s="725"/>
      <c r="L31" s="760">
        <f>SUM(L33:M35)</f>
        <v>0</v>
      </c>
      <c r="M31" s="761"/>
    </row>
    <row r="32" spans="1:13" s="139" customFormat="1" ht="10.5">
      <c r="A32" s="517"/>
      <c r="B32" s="518"/>
      <c r="C32" s="518"/>
      <c r="D32" s="518"/>
      <c r="E32" s="518" t="s">
        <v>157</v>
      </c>
      <c r="F32" s="518" t="s">
        <v>74</v>
      </c>
      <c r="G32" s="518"/>
      <c r="H32" s="519"/>
      <c r="I32" s="649">
        <v>27</v>
      </c>
      <c r="J32" s="766"/>
      <c r="K32" s="767"/>
      <c r="L32" s="768"/>
      <c r="M32" s="769"/>
    </row>
    <row r="33" spans="1:13" s="139" customFormat="1" ht="10.5">
      <c r="A33" s="517"/>
      <c r="B33" s="518"/>
      <c r="C33" s="518"/>
      <c r="D33" s="518"/>
      <c r="E33" s="518"/>
      <c r="F33" s="518" t="s">
        <v>75</v>
      </c>
      <c r="G33" s="518"/>
      <c r="H33" s="519"/>
      <c r="I33" s="649">
        <v>28</v>
      </c>
      <c r="J33" s="762">
        <v>0</v>
      </c>
      <c r="K33" s="763"/>
      <c r="L33" s="764">
        <v>0</v>
      </c>
      <c r="M33" s="765"/>
    </row>
    <row r="34" spans="1:13" s="139" customFormat="1" ht="10.5">
      <c r="A34" s="517"/>
      <c r="B34" s="518"/>
      <c r="C34" s="518"/>
      <c r="D34" s="518"/>
      <c r="E34" s="518"/>
      <c r="F34" s="518" t="s">
        <v>76</v>
      </c>
      <c r="G34" s="518"/>
      <c r="H34" s="519"/>
      <c r="I34" s="649">
        <v>29</v>
      </c>
      <c r="J34" s="762">
        <v>0</v>
      </c>
      <c r="K34" s="763"/>
      <c r="L34" s="764">
        <v>0</v>
      </c>
      <c r="M34" s="765"/>
    </row>
    <row r="35" spans="1:13" s="139" customFormat="1" ht="10.5">
      <c r="A35" s="517"/>
      <c r="B35" s="518"/>
      <c r="C35" s="518"/>
      <c r="D35" s="518"/>
      <c r="E35" s="518"/>
      <c r="F35" s="518" t="s">
        <v>77</v>
      </c>
      <c r="G35" s="518"/>
      <c r="H35" s="519"/>
      <c r="I35" s="649">
        <v>30</v>
      </c>
      <c r="J35" s="762">
        <v>0</v>
      </c>
      <c r="K35" s="763"/>
      <c r="L35" s="764">
        <v>0</v>
      </c>
      <c r="M35" s="765"/>
    </row>
    <row r="36" spans="1:13" s="139" customFormat="1" ht="10.5">
      <c r="A36" s="517"/>
      <c r="B36" s="518"/>
      <c r="C36" s="518"/>
      <c r="D36" s="518"/>
      <c r="E36" s="518" t="s">
        <v>85</v>
      </c>
      <c r="F36" s="518"/>
      <c r="G36" s="518"/>
      <c r="H36" s="519"/>
      <c r="I36" s="649">
        <v>31</v>
      </c>
      <c r="J36" s="728">
        <f>SUM(J37:K40)</f>
        <v>0</v>
      </c>
      <c r="K36" s="725"/>
      <c r="L36" s="760">
        <f>SUM(L37:M40)</f>
        <v>0</v>
      </c>
      <c r="M36" s="761"/>
    </row>
    <row r="37" spans="1:13" s="139" customFormat="1" ht="10.5">
      <c r="A37" s="517"/>
      <c r="B37" s="518"/>
      <c r="C37" s="518"/>
      <c r="D37" s="518"/>
      <c r="E37" s="518" t="s">
        <v>157</v>
      </c>
      <c r="F37" s="518" t="s">
        <v>74</v>
      </c>
      <c r="G37" s="518"/>
      <c r="H37" s="519"/>
      <c r="I37" s="649">
        <v>32</v>
      </c>
      <c r="J37" s="762">
        <v>0</v>
      </c>
      <c r="K37" s="763"/>
      <c r="L37" s="764">
        <v>0</v>
      </c>
      <c r="M37" s="765"/>
    </row>
    <row r="38" spans="1:13" s="139" customFormat="1" ht="10.5">
      <c r="A38" s="517"/>
      <c r="B38" s="518"/>
      <c r="C38" s="518"/>
      <c r="D38" s="518"/>
      <c r="E38" s="518"/>
      <c r="F38" s="518" t="s">
        <v>75</v>
      </c>
      <c r="G38" s="518"/>
      <c r="H38" s="519"/>
      <c r="I38" s="649">
        <v>33</v>
      </c>
      <c r="J38" s="762">
        <v>0</v>
      </c>
      <c r="K38" s="763"/>
      <c r="L38" s="764">
        <v>0</v>
      </c>
      <c r="M38" s="765"/>
    </row>
    <row r="39" spans="1:13" s="139" customFormat="1" ht="10.5">
      <c r="A39" s="517"/>
      <c r="B39" s="518"/>
      <c r="C39" s="518"/>
      <c r="D39" s="518"/>
      <c r="E39" s="518"/>
      <c r="F39" s="518" t="s">
        <v>76</v>
      </c>
      <c r="G39" s="518"/>
      <c r="H39" s="519"/>
      <c r="I39" s="649">
        <v>34</v>
      </c>
      <c r="J39" s="762">
        <v>0</v>
      </c>
      <c r="K39" s="763"/>
      <c r="L39" s="764">
        <v>0</v>
      </c>
      <c r="M39" s="765"/>
    </row>
    <row r="40" spans="1:13" s="139" customFormat="1" ht="10.5">
      <c r="A40" s="517"/>
      <c r="B40" s="518"/>
      <c r="C40" s="518"/>
      <c r="D40" s="518"/>
      <c r="E40" s="518"/>
      <c r="F40" s="518" t="s">
        <v>77</v>
      </c>
      <c r="G40" s="518"/>
      <c r="H40" s="519"/>
      <c r="I40" s="649">
        <v>35</v>
      </c>
      <c r="J40" s="762">
        <v>0</v>
      </c>
      <c r="K40" s="763"/>
      <c r="L40" s="764">
        <v>0</v>
      </c>
      <c r="M40" s="765"/>
    </row>
    <row r="41" spans="1:13" s="139" customFormat="1" ht="10.5">
      <c r="A41" s="517"/>
      <c r="B41" s="518"/>
      <c r="C41" s="518"/>
      <c r="D41" s="518"/>
      <c r="E41" s="518" t="s">
        <v>86</v>
      </c>
      <c r="F41" s="518"/>
      <c r="G41" s="518"/>
      <c r="H41" s="519"/>
      <c r="I41" s="649">
        <v>36</v>
      </c>
      <c r="J41" s="728">
        <f>SUM(J43:K45)</f>
        <v>77672</v>
      </c>
      <c r="K41" s="725"/>
      <c r="L41" s="760">
        <f>SUM(L43:M45)</f>
        <v>74492</v>
      </c>
      <c r="M41" s="761"/>
    </row>
    <row r="42" spans="1:13" s="139" customFormat="1" ht="10.5">
      <c r="A42" s="517"/>
      <c r="B42" s="518"/>
      <c r="C42" s="518"/>
      <c r="D42" s="518"/>
      <c r="E42" s="518" t="s">
        <v>325</v>
      </c>
      <c r="F42" s="518" t="s">
        <v>74</v>
      </c>
      <c r="G42" s="518"/>
      <c r="H42" s="519"/>
      <c r="I42" s="649">
        <v>37</v>
      </c>
      <c r="J42" s="766"/>
      <c r="K42" s="767"/>
      <c r="L42" s="768"/>
      <c r="M42" s="769"/>
    </row>
    <row r="43" spans="1:13" s="139" customFormat="1" ht="10.5">
      <c r="A43" s="517"/>
      <c r="B43" s="518"/>
      <c r="C43" s="518"/>
      <c r="D43" s="518"/>
      <c r="E43" s="518"/>
      <c r="F43" s="518" t="s">
        <v>75</v>
      </c>
      <c r="G43" s="518"/>
      <c r="H43" s="519"/>
      <c r="I43" s="649">
        <v>38</v>
      </c>
      <c r="J43" s="762">
        <v>13610</v>
      </c>
      <c r="K43" s="763"/>
      <c r="L43" s="764">
        <v>13364</v>
      </c>
      <c r="M43" s="765"/>
    </row>
    <row r="44" spans="1:13" s="139" customFormat="1" ht="10.5">
      <c r="A44" s="517"/>
      <c r="B44" s="518"/>
      <c r="C44" s="518"/>
      <c r="D44" s="518"/>
      <c r="E44" s="518"/>
      <c r="F44" s="518" t="s">
        <v>76</v>
      </c>
      <c r="G44" s="518"/>
      <c r="H44" s="519"/>
      <c r="I44" s="649">
        <v>39</v>
      </c>
      <c r="J44" s="762">
        <v>60965</v>
      </c>
      <c r="K44" s="763"/>
      <c r="L44" s="764">
        <v>58155</v>
      </c>
      <c r="M44" s="765"/>
    </row>
    <row r="45" spans="1:13" s="139" customFormat="1" ht="10.5">
      <c r="A45" s="517"/>
      <c r="B45" s="518"/>
      <c r="C45" s="518"/>
      <c r="D45" s="518"/>
      <c r="E45" s="518"/>
      <c r="F45" s="518" t="s">
        <v>77</v>
      </c>
      <c r="G45" s="518"/>
      <c r="H45" s="519"/>
      <c r="I45" s="649">
        <v>40</v>
      </c>
      <c r="J45" s="762">
        <v>3097</v>
      </c>
      <c r="K45" s="763"/>
      <c r="L45" s="764">
        <v>2973</v>
      </c>
      <c r="M45" s="765"/>
    </row>
    <row r="46" spans="1:13" s="139" customFormat="1" ht="10.5">
      <c r="A46" s="517"/>
      <c r="B46" s="518"/>
      <c r="C46" s="518"/>
      <c r="D46" s="518"/>
      <c r="E46" s="518" t="s">
        <v>87</v>
      </c>
      <c r="F46" s="518"/>
      <c r="G46" s="518"/>
      <c r="H46" s="519"/>
      <c r="I46" s="649">
        <v>41</v>
      </c>
      <c r="J46" s="728">
        <f>SUM(J47:K50)</f>
        <v>192</v>
      </c>
      <c r="K46" s="725"/>
      <c r="L46" s="760">
        <f>SUM(L47:M50)</f>
        <v>186</v>
      </c>
      <c r="M46" s="761"/>
    </row>
    <row r="47" spans="1:13" s="139" customFormat="1" ht="10.5">
      <c r="A47" s="517"/>
      <c r="B47" s="518"/>
      <c r="C47" s="518"/>
      <c r="D47" s="518"/>
      <c r="E47" s="518" t="s">
        <v>325</v>
      </c>
      <c r="F47" s="518" t="s">
        <v>74</v>
      </c>
      <c r="G47" s="518"/>
      <c r="H47" s="519"/>
      <c r="I47" s="649">
        <v>42</v>
      </c>
      <c r="J47" s="762">
        <v>0</v>
      </c>
      <c r="K47" s="763"/>
      <c r="L47" s="764"/>
      <c r="M47" s="765"/>
    </row>
    <row r="48" spans="1:13" s="139" customFormat="1" ht="10.5">
      <c r="A48" s="517"/>
      <c r="B48" s="518"/>
      <c r="C48" s="518"/>
      <c r="D48" s="518"/>
      <c r="E48" s="518"/>
      <c r="F48" s="518" t="s">
        <v>75</v>
      </c>
      <c r="G48" s="518"/>
      <c r="H48" s="519"/>
      <c r="I48" s="649">
        <v>43</v>
      </c>
      <c r="J48" s="762">
        <v>0</v>
      </c>
      <c r="K48" s="763"/>
      <c r="L48" s="764"/>
      <c r="M48" s="765"/>
    </row>
    <row r="49" spans="1:13" s="139" customFormat="1" ht="10.5">
      <c r="A49" s="517"/>
      <c r="B49" s="518"/>
      <c r="C49" s="518"/>
      <c r="D49" s="518"/>
      <c r="E49" s="518"/>
      <c r="F49" s="518" t="s">
        <v>76</v>
      </c>
      <c r="G49" s="518"/>
      <c r="H49" s="519"/>
      <c r="I49" s="649">
        <v>44</v>
      </c>
      <c r="J49" s="762">
        <v>0</v>
      </c>
      <c r="K49" s="763"/>
      <c r="L49" s="764"/>
      <c r="M49" s="765"/>
    </row>
    <row r="50" spans="1:13" s="139" customFormat="1" ht="10.5">
      <c r="A50" s="517"/>
      <c r="B50" s="518"/>
      <c r="C50" s="518"/>
      <c r="D50" s="518"/>
      <c r="E50" s="518"/>
      <c r="F50" s="518" t="s">
        <v>77</v>
      </c>
      <c r="G50" s="518"/>
      <c r="H50" s="519"/>
      <c r="I50" s="649">
        <v>45</v>
      </c>
      <c r="J50" s="762">
        <v>192</v>
      </c>
      <c r="K50" s="763"/>
      <c r="L50" s="764">
        <v>186</v>
      </c>
      <c r="M50" s="765"/>
    </row>
    <row r="51" spans="1:13" s="139" customFormat="1" ht="10.5">
      <c r="A51" s="517"/>
      <c r="B51" s="518"/>
      <c r="C51" s="518"/>
      <c r="D51" s="518"/>
      <c r="E51" s="518" t="s">
        <v>88</v>
      </c>
      <c r="F51" s="518"/>
      <c r="G51" s="518"/>
      <c r="H51" s="519"/>
      <c r="I51" s="649">
        <v>46</v>
      </c>
      <c r="J51" s="762">
        <v>109402</v>
      </c>
      <c r="K51" s="763"/>
      <c r="L51" s="764">
        <v>104938</v>
      </c>
      <c r="M51" s="765"/>
    </row>
    <row r="52" spans="1:13" s="139" customFormat="1" ht="10.5">
      <c r="A52" s="517"/>
      <c r="B52" s="518"/>
      <c r="C52" s="518"/>
      <c r="D52" s="518"/>
      <c r="E52" s="518" t="s">
        <v>124</v>
      </c>
      <c r="F52" s="518"/>
      <c r="G52" s="518"/>
      <c r="H52" s="519"/>
      <c r="I52" s="649">
        <v>47</v>
      </c>
      <c r="J52" s="762">
        <v>8188</v>
      </c>
      <c r="K52" s="763"/>
      <c r="L52" s="764">
        <v>7898</v>
      </c>
      <c r="M52" s="765"/>
    </row>
    <row r="53" spans="1:13" s="139" customFormat="1" ht="10.5">
      <c r="A53" s="517"/>
      <c r="B53" s="518"/>
      <c r="C53" s="518"/>
      <c r="D53" s="518" t="s">
        <v>89</v>
      </c>
      <c r="E53" s="518"/>
      <c r="F53" s="518"/>
      <c r="G53" s="518"/>
      <c r="H53" s="519"/>
      <c r="I53" s="649">
        <v>48</v>
      </c>
      <c r="J53" s="728">
        <f>J54+J59+SUM(J64:K66)</f>
        <v>0</v>
      </c>
      <c r="K53" s="725"/>
      <c r="L53" s="760">
        <f>L54+L59+SUM(L64:M66)</f>
        <v>0</v>
      </c>
      <c r="M53" s="761"/>
    </row>
    <row r="54" spans="1:13" s="139" customFormat="1" ht="10.5">
      <c r="A54" s="517"/>
      <c r="B54" s="518"/>
      <c r="C54" s="518"/>
      <c r="D54" s="518" t="s">
        <v>157</v>
      </c>
      <c r="E54" s="518" t="s">
        <v>73</v>
      </c>
      <c r="F54" s="518"/>
      <c r="G54" s="518"/>
      <c r="H54" s="519"/>
      <c r="I54" s="649">
        <v>49</v>
      </c>
      <c r="J54" s="728">
        <f>SUM(J55:K58)</f>
        <v>0</v>
      </c>
      <c r="K54" s="725"/>
      <c r="L54" s="760">
        <f>SUM(L55:M58)</f>
        <v>0</v>
      </c>
      <c r="M54" s="761"/>
    </row>
    <row r="55" spans="1:13" s="139" customFormat="1" ht="10.5">
      <c r="A55" s="517"/>
      <c r="B55" s="518"/>
      <c r="C55" s="518"/>
      <c r="D55" s="518"/>
      <c r="E55" s="518" t="s">
        <v>157</v>
      </c>
      <c r="F55" s="518" t="s">
        <v>74</v>
      </c>
      <c r="G55" s="518"/>
      <c r="H55" s="519"/>
      <c r="I55" s="649">
        <v>50</v>
      </c>
      <c r="J55" s="762">
        <v>0</v>
      </c>
      <c r="K55" s="763"/>
      <c r="L55" s="764">
        <v>0</v>
      </c>
      <c r="M55" s="765"/>
    </row>
    <row r="56" spans="1:13" s="139" customFormat="1" ht="10.5">
      <c r="A56" s="517"/>
      <c r="B56" s="518"/>
      <c r="C56" s="518"/>
      <c r="D56" s="518"/>
      <c r="E56" s="518"/>
      <c r="F56" s="518" t="s">
        <v>75</v>
      </c>
      <c r="G56" s="518"/>
      <c r="H56" s="519"/>
      <c r="I56" s="649">
        <v>51</v>
      </c>
      <c r="J56" s="762">
        <v>0</v>
      </c>
      <c r="K56" s="763"/>
      <c r="L56" s="764">
        <v>0</v>
      </c>
      <c r="M56" s="765"/>
    </row>
    <row r="57" spans="1:13" s="139" customFormat="1" ht="10.5">
      <c r="A57" s="517"/>
      <c r="B57" s="518"/>
      <c r="C57" s="518"/>
      <c r="D57" s="518"/>
      <c r="E57" s="518"/>
      <c r="F57" s="518" t="s">
        <v>76</v>
      </c>
      <c r="G57" s="518"/>
      <c r="H57" s="519"/>
      <c r="I57" s="649">
        <v>52</v>
      </c>
      <c r="J57" s="762">
        <v>0</v>
      </c>
      <c r="K57" s="763"/>
      <c r="L57" s="764">
        <v>0</v>
      </c>
      <c r="M57" s="765"/>
    </row>
    <row r="58" spans="1:13" s="139" customFormat="1" ht="10.5">
      <c r="A58" s="517"/>
      <c r="B58" s="518"/>
      <c r="C58" s="518"/>
      <c r="D58" s="518"/>
      <c r="E58" s="518"/>
      <c r="F58" s="518" t="s">
        <v>77</v>
      </c>
      <c r="G58" s="518"/>
      <c r="H58" s="519"/>
      <c r="I58" s="649">
        <v>53</v>
      </c>
      <c r="J58" s="762">
        <v>0</v>
      </c>
      <c r="K58" s="763"/>
      <c r="L58" s="764">
        <v>0</v>
      </c>
      <c r="M58" s="765"/>
    </row>
    <row r="59" spans="1:13" s="139" customFormat="1" ht="10.5">
      <c r="A59" s="517"/>
      <c r="B59" s="518"/>
      <c r="C59" s="518"/>
      <c r="D59" s="518"/>
      <c r="E59" s="518" t="s">
        <v>90</v>
      </c>
      <c r="F59" s="518"/>
      <c r="G59" s="518"/>
      <c r="H59" s="519"/>
      <c r="I59" s="649">
        <v>54</v>
      </c>
      <c r="J59" s="728">
        <f>SUM(J60:K63)</f>
        <v>0</v>
      </c>
      <c r="K59" s="725"/>
      <c r="L59" s="760">
        <f>SUM(L60:M63)</f>
        <v>0</v>
      </c>
      <c r="M59" s="761"/>
    </row>
    <row r="60" spans="1:13" s="139" customFormat="1" ht="10.5">
      <c r="A60" s="517"/>
      <c r="B60" s="518"/>
      <c r="C60" s="518"/>
      <c r="D60" s="518"/>
      <c r="E60" s="518" t="s">
        <v>325</v>
      </c>
      <c r="F60" s="518" t="s">
        <v>74</v>
      </c>
      <c r="G60" s="518"/>
      <c r="H60" s="519"/>
      <c r="I60" s="649">
        <v>55</v>
      </c>
      <c r="J60" s="762">
        <v>0</v>
      </c>
      <c r="K60" s="763"/>
      <c r="L60" s="764">
        <v>0</v>
      </c>
      <c r="M60" s="765"/>
    </row>
    <row r="61" spans="1:13" s="139" customFormat="1" ht="10.5">
      <c r="A61" s="517"/>
      <c r="B61" s="518"/>
      <c r="C61" s="518"/>
      <c r="D61" s="518"/>
      <c r="E61" s="518"/>
      <c r="F61" s="518" t="s">
        <v>75</v>
      </c>
      <c r="G61" s="518"/>
      <c r="H61" s="519"/>
      <c r="I61" s="649">
        <v>56</v>
      </c>
      <c r="J61" s="762">
        <v>0</v>
      </c>
      <c r="K61" s="763"/>
      <c r="L61" s="764">
        <v>0</v>
      </c>
      <c r="M61" s="765"/>
    </row>
    <row r="62" spans="1:13" s="139" customFormat="1" ht="10.5">
      <c r="A62" s="517"/>
      <c r="B62" s="518"/>
      <c r="C62" s="518"/>
      <c r="D62" s="518"/>
      <c r="E62" s="518"/>
      <c r="F62" s="518" t="s">
        <v>76</v>
      </c>
      <c r="G62" s="518"/>
      <c r="H62" s="519"/>
      <c r="I62" s="649">
        <v>57</v>
      </c>
      <c r="J62" s="762">
        <v>0</v>
      </c>
      <c r="K62" s="763"/>
      <c r="L62" s="764">
        <v>0</v>
      </c>
      <c r="M62" s="765"/>
    </row>
    <row r="63" spans="1:13" s="139" customFormat="1" ht="10.5">
      <c r="A63" s="517"/>
      <c r="B63" s="518"/>
      <c r="C63" s="518"/>
      <c r="D63" s="518"/>
      <c r="E63" s="518"/>
      <c r="F63" s="518" t="s">
        <v>77</v>
      </c>
      <c r="G63" s="518"/>
      <c r="H63" s="519"/>
      <c r="I63" s="649">
        <v>58</v>
      </c>
      <c r="J63" s="762">
        <v>0</v>
      </c>
      <c r="K63" s="763"/>
      <c r="L63" s="764">
        <v>0</v>
      </c>
      <c r="M63" s="765"/>
    </row>
    <row r="64" spans="1:13" s="139" customFormat="1" ht="10.5">
      <c r="A64" s="517"/>
      <c r="B64" s="518"/>
      <c r="C64" s="518"/>
      <c r="D64" s="518"/>
      <c r="E64" s="518" t="s">
        <v>79</v>
      </c>
      <c r="F64" s="518"/>
      <c r="G64" s="518"/>
      <c r="H64" s="519"/>
      <c r="I64" s="649">
        <v>59</v>
      </c>
      <c r="J64" s="762">
        <v>0</v>
      </c>
      <c r="K64" s="763"/>
      <c r="L64" s="764">
        <v>0</v>
      </c>
      <c r="M64" s="765"/>
    </row>
    <row r="65" spans="1:13" s="139" customFormat="1" ht="10.5">
      <c r="A65" s="517"/>
      <c r="B65" s="518"/>
      <c r="C65" s="518"/>
      <c r="D65" s="518"/>
      <c r="E65" s="518" t="s">
        <v>88</v>
      </c>
      <c r="F65" s="518"/>
      <c r="G65" s="518"/>
      <c r="H65" s="519"/>
      <c r="I65" s="649">
        <v>60</v>
      </c>
      <c r="J65" s="762">
        <v>0</v>
      </c>
      <c r="K65" s="763"/>
      <c r="L65" s="764">
        <v>0</v>
      </c>
      <c r="M65" s="765"/>
    </row>
    <row r="66" spans="1:13" s="139" customFormat="1" ht="10.5">
      <c r="A66" s="517"/>
      <c r="B66" s="518"/>
      <c r="C66" s="518"/>
      <c r="D66" s="518"/>
      <c r="E66" s="518" t="s">
        <v>124</v>
      </c>
      <c r="F66" s="518"/>
      <c r="G66" s="518"/>
      <c r="H66" s="519"/>
      <c r="I66" s="649">
        <v>61</v>
      </c>
      <c r="J66" s="762">
        <v>0</v>
      </c>
      <c r="K66" s="763"/>
      <c r="L66" s="764">
        <v>0</v>
      </c>
      <c r="M66" s="765"/>
    </row>
    <row r="67" spans="1:13" s="139" customFormat="1" ht="10.5">
      <c r="A67" s="517"/>
      <c r="B67" s="518"/>
      <c r="C67" s="629" t="s">
        <v>91</v>
      </c>
      <c r="D67" s="518"/>
      <c r="E67" s="518"/>
      <c r="F67" s="518"/>
      <c r="G67" s="518"/>
      <c r="H67" s="519"/>
      <c r="I67" s="649">
        <v>62</v>
      </c>
      <c r="J67" s="728">
        <f>J68+J73+J78+J79</f>
        <v>370</v>
      </c>
      <c r="K67" s="725"/>
      <c r="L67" s="760">
        <f>L68+L73+L78+L79</f>
        <v>370</v>
      </c>
      <c r="M67" s="761"/>
    </row>
    <row r="68" spans="1:13" s="139" customFormat="1" ht="10.5">
      <c r="A68" s="517"/>
      <c r="B68" s="518"/>
      <c r="C68" s="518"/>
      <c r="D68" s="518" t="s">
        <v>157</v>
      </c>
      <c r="E68" s="518" t="s">
        <v>73</v>
      </c>
      <c r="F68" s="518"/>
      <c r="G68" s="518"/>
      <c r="H68" s="519"/>
      <c r="I68" s="649">
        <v>63</v>
      </c>
      <c r="J68" s="728">
        <f>SUM(J69:K72)</f>
        <v>370</v>
      </c>
      <c r="K68" s="725"/>
      <c r="L68" s="760">
        <f>SUM(L69:M72)</f>
        <v>370</v>
      </c>
      <c r="M68" s="761"/>
    </row>
    <row r="69" spans="1:13" s="139" customFormat="1" ht="10.5">
      <c r="A69" s="517"/>
      <c r="B69" s="518"/>
      <c r="C69" s="518"/>
      <c r="D69" s="518"/>
      <c r="E69" s="518" t="s">
        <v>157</v>
      </c>
      <c r="F69" s="518" t="s">
        <v>74</v>
      </c>
      <c r="G69" s="518"/>
      <c r="H69" s="519"/>
      <c r="I69" s="649">
        <v>64</v>
      </c>
      <c r="J69" s="762">
        <v>0</v>
      </c>
      <c r="K69" s="763"/>
      <c r="L69" s="764">
        <v>0</v>
      </c>
      <c r="M69" s="765"/>
    </row>
    <row r="70" spans="1:13" s="139" customFormat="1" ht="10.5">
      <c r="A70" s="517"/>
      <c r="B70" s="518"/>
      <c r="C70" s="518"/>
      <c r="D70" s="518"/>
      <c r="E70" s="518"/>
      <c r="F70" s="518" t="s">
        <v>75</v>
      </c>
      <c r="G70" s="518"/>
      <c r="H70" s="519"/>
      <c r="I70" s="649">
        <v>65</v>
      </c>
      <c r="J70" s="762">
        <v>0</v>
      </c>
      <c r="K70" s="763"/>
      <c r="L70" s="764">
        <v>0</v>
      </c>
      <c r="M70" s="765"/>
    </row>
    <row r="71" spans="1:13" s="139" customFormat="1" ht="10.5">
      <c r="A71" s="517"/>
      <c r="B71" s="518"/>
      <c r="C71" s="518"/>
      <c r="D71" s="518"/>
      <c r="E71" s="518"/>
      <c r="F71" s="518" t="s">
        <v>76</v>
      </c>
      <c r="G71" s="518"/>
      <c r="H71" s="519"/>
      <c r="I71" s="649">
        <v>66</v>
      </c>
      <c r="J71" s="762">
        <v>0</v>
      </c>
      <c r="K71" s="763"/>
      <c r="L71" s="764">
        <v>0</v>
      </c>
      <c r="M71" s="765"/>
    </row>
    <row r="72" spans="1:13" s="139" customFormat="1" ht="10.5">
      <c r="A72" s="517"/>
      <c r="B72" s="518"/>
      <c r="C72" s="518"/>
      <c r="D72" s="518"/>
      <c r="E72" s="518"/>
      <c r="F72" s="518" t="s">
        <v>77</v>
      </c>
      <c r="G72" s="518"/>
      <c r="H72" s="519"/>
      <c r="I72" s="649">
        <v>67</v>
      </c>
      <c r="J72" s="762">
        <v>370</v>
      </c>
      <c r="K72" s="763"/>
      <c r="L72" s="764">
        <v>370</v>
      </c>
      <c r="M72" s="765"/>
    </row>
    <row r="73" spans="1:13" s="139" customFormat="1" ht="10.5">
      <c r="A73" s="517"/>
      <c r="B73" s="518"/>
      <c r="C73" s="518"/>
      <c r="D73" s="518"/>
      <c r="E73" s="518" t="s">
        <v>90</v>
      </c>
      <c r="F73" s="518"/>
      <c r="G73" s="518"/>
      <c r="H73" s="519"/>
      <c r="I73" s="649">
        <v>68</v>
      </c>
      <c r="J73" s="728">
        <f>SUM(J74:K77)</f>
        <v>0</v>
      </c>
      <c r="K73" s="725"/>
      <c r="L73" s="760">
        <f>SUM(L74:M77)</f>
        <v>0</v>
      </c>
      <c r="M73" s="761"/>
    </row>
    <row r="74" spans="1:13" s="139" customFormat="1" ht="10.5">
      <c r="A74" s="517"/>
      <c r="B74" s="518"/>
      <c r="C74" s="518"/>
      <c r="D74" s="518"/>
      <c r="E74" s="518" t="s">
        <v>325</v>
      </c>
      <c r="F74" s="518" t="s">
        <v>74</v>
      </c>
      <c r="G74" s="518"/>
      <c r="H74" s="519"/>
      <c r="I74" s="649">
        <v>69</v>
      </c>
      <c r="J74" s="762">
        <v>0</v>
      </c>
      <c r="K74" s="763"/>
      <c r="L74" s="764">
        <v>0</v>
      </c>
      <c r="M74" s="765"/>
    </row>
    <row r="75" spans="1:13" s="139" customFormat="1" ht="10.5">
      <c r="A75" s="517"/>
      <c r="B75" s="518"/>
      <c r="C75" s="518"/>
      <c r="D75" s="518"/>
      <c r="E75" s="518"/>
      <c r="F75" s="518" t="s">
        <v>75</v>
      </c>
      <c r="G75" s="518"/>
      <c r="H75" s="519"/>
      <c r="I75" s="649">
        <v>70</v>
      </c>
      <c r="J75" s="762">
        <v>0</v>
      </c>
      <c r="K75" s="763"/>
      <c r="L75" s="764">
        <v>0</v>
      </c>
      <c r="M75" s="765"/>
    </row>
    <row r="76" spans="1:13" s="139" customFormat="1" ht="10.5">
      <c r="A76" s="517"/>
      <c r="B76" s="518"/>
      <c r="C76" s="518"/>
      <c r="D76" s="518"/>
      <c r="E76" s="518"/>
      <c r="F76" s="518" t="s">
        <v>76</v>
      </c>
      <c r="G76" s="518"/>
      <c r="H76" s="519"/>
      <c r="I76" s="649">
        <v>71</v>
      </c>
      <c r="J76" s="762">
        <v>0</v>
      </c>
      <c r="K76" s="763"/>
      <c r="L76" s="764">
        <v>0</v>
      </c>
      <c r="M76" s="765"/>
    </row>
    <row r="77" spans="1:13" s="139" customFormat="1" ht="10.5">
      <c r="A77" s="517"/>
      <c r="B77" s="518"/>
      <c r="C77" s="518"/>
      <c r="D77" s="518"/>
      <c r="E77" s="518"/>
      <c r="F77" s="518" t="s">
        <v>77</v>
      </c>
      <c r="G77" s="518"/>
      <c r="H77" s="519"/>
      <c r="I77" s="649">
        <v>72</v>
      </c>
      <c r="J77" s="762">
        <v>0</v>
      </c>
      <c r="K77" s="763"/>
      <c r="L77" s="764">
        <v>0</v>
      </c>
      <c r="M77" s="765"/>
    </row>
    <row r="78" spans="1:13" s="139" customFormat="1" ht="10.5">
      <c r="A78" s="517"/>
      <c r="B78" s="518"/>
      <c r="C78" s="518"/>
      <c r="D78" s="518"/>
      <c r="E78" s="518" t="s">
        <v>79</v>
      </c>
      <c r="F78" s="518"/>
      <c r="G78" s="518"/>
      <c r="H78" s="519"/>
      <c r="I78" s="649">
        <v>73</v>
      </c>
      <c r="J78" s="762">
        <v>0</v>
      </c>
      <c r="K78" s="763"/>
      <c r="L78" s="764">
        <v>0</v>
      </c>
      <c r="M78" s="765"/>
    </row>
    <row r="79" spans="1:13" s="139" customFormat="1" ht="11.25" thickBot="1">
      <c r="A79" s="517"/>
      <c r="B79" s="518"/>
      <c r="C79" s="518"/>
      <c r="D79" s="518"/>
      <c r="E79" s="518" t="s">
        <v>124</v>
      </c>
      <c r="F79" s="518"/>
      <c r="G79" s="518"/>
      <c r="H79" s="519"/>
      <c r="I79" s="649">
        <v>74</v>
      </c>
      <c r="J79" s="762">
        <v>0</v>
      </c>
      <c r="K79" s="763"/>
      <c r="L79" s="764">
        <v>0</v>
      </c>
      <c r="M79" s="765"/>
    </row>
    <row r="80" spans="1:13" ht="11.25" thickBot="1">
      <c r="A80" s="744" t="s">
        <v>92</v>
      </c>
      <c r="B80" s="745"/>
      <c r="C80" s="745" t="s">
        <v>119</v>
      </c>
      <c r="D80" s="745" t="s">
        <v>120</v>
      </c>
      <c r="E80" s="745"/>
      <c r="F80" s="745"/>
      <c r="G80" s="745"/>
      <c r="H80" s="746"/>
      <c r="I80" s="650">
        <v>75</v>
      </c>
      <c r="J80" s="739">
        <v>237</v>
      </c>
      <c r="K80" s="740"/>
      <c r="L80" s="739">
        <v>177</v>
      </c>
      <c r="M80" s="740"/>
    </row>
    <row r="81" spans="1:13" s="139" customFormat="1" ht="10.5">
      <c r="A81" s="517"/>
      <c r="B81" s="623" t="s">
        <v>157</v>
      </c>
      <c r="C81" s="628" t="s">
        <v>81</v>
      </c>
      <c r="D81" s="515"/>
      <c r="E81" s="515"/>
      <c r="F81" s="518"/>
      <c r="G81" s="518"/>
      <c r="H81" s="519"/>
      <c r="I81" s="649">
        <v>76</v>
      </c>
      <c r="J81" s="770">
        <f>J82</f>
        <v>6</v>
      </c>
      <c r="K81" s="771"/>
      <c r="L81" s="760">
        <f>L82</f>
        <v>3</v>
      </c>
      <c r="M81" s="761"/>
    </row>
    <row r="82" spans="1:13" s="139" customFormat="1" ht="10.5">
      <c r="A82" s="517"/>
      <c r="B82" s="518"/>
      <c r="C82" s="624" t="s">
        <v>71</v>
      </c>
      <c r="D82" s="518"/>
      <c r="E82" s="518"/>
      <c r="F82" s="518"/>
      <c r="G82" s="518"/>
      <c r="H82" s="519"/>
      <c r="I82" s="649">
        <v>77</v>
      </c>
      <c r="J82" s="728">
        <f>SUM(J83:K89)</f>
        <v>6</v>
      </c>
      <c r="K82" s="725"/>
      <c r="L82" s="760">
        <f>SUM(L83:M89)</f>
        <v>3</v>
      </c>
      <c r="M82" s="761"/>
    </row>
    <row r="83" spans="1:13" s="139" customFormat="1" ht="10.5">
      <c r="A83" s="517"/>
      <c r="B83" s="518"/>
      <c r="C83" s="518" t="s">
        <v>63</v>
      </c>
      <c r="D83" s="518" t="s">
        <v>64</v>
      </c>
      <c r="E83" s="518"/>
      <c r="F83" s="518"/>
      <c r="G83" s="518"/>
      <c r="H83" s="519"/>
      <c r="I83" s="649">
        <v>78</v>
      </c>
      <c r="J83" s="762">
        <v>0</v>
      </c>
      <c r="K83" s="763"/>
      <c r="L83" s="764">
        <v>0</v>
      </c>
      <c r="M83" s="765"/>
    </row>
    <row r="84" spans="1:13" s="139" customFormat="1" ht="10.5">
      <c r="A84" s="517"/>
      <c r="B84" s="518"/>
      <c r="C84" s="518"/>
      <c r="D84" s="518" t="s">
        <v>65</v>
      </c>
      <c r="E84" s="518"/>
      <c r="F84" s="518"/>
      <c r="G84" s="518"/>
      <c r="H84" s="519"/>
      <c r="I84" s="649">
        <v>79</v>
      </c>
      <c r="J84" s="762">
        <v>0</v>
      </c>
      <c r="K84" s="763"/>
      <c r="L84" s="764">
        <v>0</v>
      </c>
      <c r="M84" s="765"/>
    </row>
    <row r="85" spans="1:13" s="139" customFormat="1" ht="10.5">
      <c r="A85" s="517"/>
      <c r="B85" s="518"/>
      <c r="C85" s="518"/>
      <c r="D85" s="518" t="s">
        <v>66</v>
      </c>
      <c r="E85" s="378"/>
      <c r="F85" s="518"/>
      <c r="G85" s="518"/>
      <c r="H85" s="519"/>
      <c r="I85" s="649">
        <v>80</v>
      </c>
      <c r="J85" s="762">
        <v>0</v>
      </c>
      <c r="K85" s="763"/>
      <c r="L85" s="764">
        <v>0</v>
      </c>
      <c r="M85" s="765"/>
    </row>
    <row r="86" spans="1:13" s="139" customFormat="1" ht="10.5">
      <c r="A86" s="517"/>
      <c r="B86" s="518"/>
      <c r="C86" s="518"/>
      <c r="D86" s="518" t="s">
        <v>67</v>
      </c>
      <c r="E86" s="518"/>
      <c r="F86" s="518"/>
      <c r="G86" s="518"/>
      <c r="H86" s="519"/>
      <c r="I86" s="649">
        <v>81</v>
      </c>
      <c r="J86" s="762">
        <v>0</v>
      </c>
      <c r="K86" s="763"/>
      <c r="L86" s="764">
        <v>0</v>
      </c>
      <c r="M86" s="765"/>
    </row>
    <row r="87" spans="1:13" s="139" customFormat="1" ht="10.5">
      <c r="A87" s="517"/>
      <c r="B87" s="518"/>
      <c r="C87" s="518"/>
      <c r="D87" s="518" t="s">
        <v>68</v>
      </c>
      <c r="E87" s="518"/>
      <c r="F87" s="518"/>
      <c r="G87" s="518"/>
      <c r="H87" s="519"/>
      <c r="I87" s="649">
        <v>82</v>
      </c>
      <c r="J87" s="762">
        <v>0</v>
      </c>
      <c r="K87" s="763"/>
      <c r="L87" s="764">
        <v>0</v>
      </c>
      <c r="M87" s="765"/>
    </row>
    <row r="88" spans="1:13" s="139" customFormat="1" ht="10.5">
      <c r="A88" s="517"/>
      <c r="B88" s="518"/>
      <c r="C88" s="518"/>
      <c r="D88" s="518" t="s">
        <v>69</v>
      </c>
      <c r="E88" s="378"/>
      <c r="F88" s="518"/>
      <c r="G88" s="518"/>
      <c r="H88" s="519"/>
      <c r="I88" s="649">
        <v>83</v>
      </c>
      <c r="J88" s="762">
        <v>0</v>
      </c>
      <c r="K88" s="763"/>
      <c r="L88" s="764">
        <v>0</v>
      </c>
      <c r="M88" s="765"/>
    </row>
    <row r="89" spans="1:13" s="139" customFormat="1" ht="10.5">
      <c r="A89" s="517"/>
      <c r="B89" s="518"/>
      <c r="C89" s="518"/>
      <c r="D89" s="518" t="s">
        <v>70</v>
      </c>
      <c r="E89" s="518"/>
      <c r="F89" s="518"/>
      <c r="G89" s="518"/>
      <c r="H89" s="519"/>
      <c r="I89" s="649">
        <v>84</v>
      </c>
      <c r="J89" s="762">
        <v>6</v>
      </c>
      <c r="K89" s="763"/>
      <c r="L89" s="764">
        <v>3</v>
      </c>
      <c r="M89" s="765"/>
    </row>
    <row r="90" spans="1:13" s="139" customFormat="1" ht="10.5">
      <c r="A90" s="517"/>
      <c r="B90" s="518"/>
      <c r="C90" s="624" t="s">
        <v>72</v>
      </c>
      <c r="D90" s="518"/>
      <c r="E90" s="518"/>
      <c r="F90" s="518"/>
      <c r="G90" s="518"/>
      <c r="H90" s="519"/>
      <c r="I90" s="649">
        <v>85</v>
      </c>
      <c r="J90" s="728">
        <f>J91+J96+J101+J102</f>
        <v>6</v>
      </c>
      <c r="K90" s="725"/>
      <c r="L90" s="760">
        <f>L91+L96+L101+L102</f>
        <v>3</v>
      </c>
      <c r="M90" s="761"/>
    </row>
    <row r="91" spans="1:13" s="139" customFormat="1" ht="10.5">
      <c r="A91" s="517"/>
      <c r="B91" s="518"/>
      <c r="C91" s="518" t="s">
        <v>63</v>
      </c>
      <c r="D91" s="518" t="s">
        <v>73</v>
      </c>
      <c r="E91" s="518"/>
      <c r="F91" s="518"/>
      <c r="G91" s="518"/>
      <c r="H91" s="519"/>
      <c r="I91" s="649">
        <v>86</v>
      </c>
      <c r="J91" s="728">
        <f>SUM(J92:K95)</f>
        <v>0</v>
      </c>
      <c r="K91" s="725"/>
      <c r="L91" s="760">
        <f>SUM(L92:M95)</f>
        <v>0</v>
      </c>
      <c r="M91" s="761"/>
    </row>
    <row r="92" spans="1:13" s="139" customFormat="1" ht="10.5">
      <c r="A92" s="517"/>
      <c r="B92" s="518"/>
      <c r="C92" s="518"/>
      <c r="D92" s="518" t="s">
        <v>157</v>
      </c>
      <c r="E92" s="518" t="s">
        <v>115</v>
      </c>
      <c r="F92" s="518"/>
      <c r="G92" s="518"/>
      <c r="H92" s="519"/>
      <c r="I92" s="649">
        <v>87</v>
      </c>
      <c r="J92" s="762">
        <v>0</v>
      </c>
      <c r="K92" s="763"/>
      <c r="L92" s="764">
        <v>0</v>
      </c>
      <c r="M92" s="765"/>
    </row>
    <row r="93" spans="1:13" s="139" customFormat="1" ht="10.5">
      <c r="A93" s="517"/>
      <c r="B93" s="518"/>
      <c r="C93" s="518"/>
      <c r="D93" s="518"/>
      <c r="E93" s="518" t="s">
        <v>116</v>
      </c>
      <c r="F93" s="518"/>
      <c r="G93" s="518"/>
      <c r="H93" s="519"/>
      <c r="I93" s="649">
        <v>88</v>
      </c>
      <c r="J93" s="762">
        <v>0</v>
      </c>
      <c r="K93" s="763"/>
      <c r="L93" s="764">
        <v>0</v>
      </c>
      <c r="M93" s="765"/>
    </row>
    <row r="94" spans="1:13" s="139" customFormat="1" ht="10.5">
      <c r="A94" s="517"/>
      <c r="B94" s="518"/>
      <c r="C94" s="520"/>
      <c r="D94" s="518"/>
      <c r="E94" s="518" t="s">
        <v>76</v>
      </c>
      <c r="F94" s="518"/>
      <c r="G94" s="518"/>
      <c r="H94" s="519"/>
      <c r="I94" s="649">
        <v>89</v>
      </c>
      <c r="J94" s="762">
        <v>0</v>
      </c>
      <c r="K94" s="763"/>
      <c r="L94" s="764">
        <v>0</v>
      </c>
      <c r="M94" s="765"/>
    </row>
    <row r="95" spans="1:13" s="139" customFormat="1" ht="10.5">
      <c r="A95" s="517"/>
      <c r="B95" s="518"/>
      <c r="C95" s="518"/>
      <c r="D95" s="518"/>
      <c r="E95" s="518" t="s">
        <v>77</v>
      </c>
      <c r="F95" s="518"/>
      <c r="G95" s="518"/>
      <c r="H95" s="519"/>
      <c r="I95" s="649">
        <v>90</v>
      </c>
      <c r="J95" s="762">
        <v>0</v>
      </c>
      <c r="K95" s="763"/>
      <c r="L95" s="764">
        <v>0</v>
      </c>
      <c r="M95" s="765"/>
    </row>
    <row r="96" spans="1:13" s="139" customFormat="1" ht="10.5">
      <c r="A96" s="517"/>
      <c r="B96" s="518"/>
      <c r="C96" s="518"/>
      <c r="D96" s="518" t="s">
        <v>78</v>
      </c>
      <c r="E96" s="518"/>
      <c r="F96" s="518"/>
      <c r="G96" s="518"/>
      <c r="H96" s="519"/>
      <c r="I96" s="649">
        <v>91</v>
      </c>
      <c r="J96" s="728">
        <f>SUM(J97:K100)</f>
        <v>6</v>
      </c>
      <c r="K96" s="725"/>
      <c r="L96" s="760">
        <f>SUM(L97:M100)</f>
        <v>3</v>
      </c>
      <c r="M96" s="761"/>
    </row>
    <row r="97" spans="1:13" s="139" customFormat="1" ht="10.5">
      <c r="A97" s="517"/>
      <c r="B97" s="518"/>
      <c r="C97" s="518"/>
      <c r="D97" s="518" t="s">
        <v>325</v>
      </c>
      <c r="E97" s="518" t="s">
        <v>115</v>
      </c>
      <c r="F97" s="518"/>
      <c r="G97" s="518"/>
      <c r="H97" s="519"/>
      <c r="I97" s="649">
        <v>92</v>
      </c>
      <c r="J97" s="762">
        <v>0</v>
      </c>
      <c r="K97" s="763"/>
      <c r="L97" s="764">
        <v>0</v>
      </c>
      <c r="M97" s="765"/>
    </row>
    <row r="98" spans="1:13" s="139" customFormat="1" ht="10.5">
      <c r="A98" s="517"/>
      <c r="B98" s="518"/>
      <c r="C98" s="518"/>
      <c r="D98" s="518"/>
      <c r="E98" s="518" t="s">
        <v>116</v>
      </c>
      <c r="F98" s="518"/>
      <c r="G98" s="518"/>
      <c r="H98" s="519"/>
      <c r="I98" s="649">
        <v>93</v>
      </c>
      <c r="J98" s="762">
        <v>2</v>
      </c>
      <c r="K98" s="763"/>
      <c r="L98" s="764">
        <v>1</v>
      </c>
      <c r="M98" s="765"/>
    </row>
    <row r="99" spans="1:13" s="139" customFormat="1" ht="10.5">
      <c r="A99" s="517"/>
      <c r="B99" s="518"/>
      <c r="C99" s="518"/>
      <c r="D99" s="518"/>
      <c r="E99" s="518" t="s">
        <v>76</v>
      </c>
      <c r="F99" s="518"/>
      <c r="G99" s="518"/>
      <c r="H99" s="519"/>
      <c r="I99" s="649">
        <v>94</v>
      </c>
      <c r="J99" s="762">
        <v>2</v>
      </c>
      <c r="K99" s="763"/>
      <c r="L99" s="764">
        <v>1</v>
      </c>
      <c r="M99" s="765"/>
    </row>
    <row r="100" spans="1:13" s="139" customFormat="1" ht="10.5">
      <c r="A100" s="517"/>
      <c r="B100" s="518"/>
      <c r="C100" s="518"/>
      <c r="D100" s="518"/>
      <c r="E100" s="518" t="s">
        <v>77</v>
      </c>
      <c r="F100" s="518"/>
      <c r="G100" s="518"/>
      <c r="H100" s="519"/>
      <c r="I100" s="649">
        <v>95</v>
      </c>
      <c r="J100" s="762">
        <v>2</v>
      </c>
      <c r="K100" s="763"/>
      <c r="L100" s="764">
        <v>1</v>
      </c>
      <c r="M100" s="765"/>
    </row>
    <row r="101" spans="1:13" s="139" customFormat="1" ht="10.5">
      <c r="A101" s="517"/>
      <c r="B101" s="518"/>
      <c r="C101" s="518"/>
      <c r="D101" s="518" t="s">
        <v>79</v>
      </c>
      <c r="E101" s="518"/>
      <c r="F101" s="518"/>
      <c r="G101" s="518"/>
      <c r="H101" s="519"/>
      <c r="I101" s="649">
        <v>96</v>
      </c>
      <c r="J101" s="762">
        <v>0</v>
      </c>
      <c r="K101" s="763"/>
      <c r="L101" s="764">
        <v>0</v>
      </c>
      <c r="M101" s="765"/>
    </row>
    <row r="102" spans="1:13" s="139" customFormat="1" ht="10.5">
      <c r="A102" s="517"/>
      <c r="B102" s="518"/>
      <c r="C102" s="518"/>
      <c r="D102" s="518" t="s">
        <v>80</v>
      </c>
      <c r="E102" s="518"/>
      <c r="F102" s="518"/>
      <c r="G102" s="518"/>
      <c r="H102" s="519"/>
      <c r="I102" s="649">
        <v>97</v>
      </c>
      <c r="J102" s="762">
        <v>0</v>
      </c>
      <c r="K102" s="763"/>
      <c r="L102" s="764">
        <v>0</v>
      </c>
      <c r="M102" s="765"/>
    </row>
    <row r="103" spans="1:13" s="139" customFormat="1" ht="10.5">
      <c r="A103" s="517"/>
      <c r="B103" s="521"/>
      <c r="C103" s="629" t="s">
        <v>82</v>
      </c>
      <c r="D103" s="518"/>
      <c r="E103" s="518"/>
      <c r="F103" s="518"/>
      <c r="G103" s="518"/>
      <c r="H103" s="519"/>
      <c r="I103" s="649">
        <v>98</v>
      </c>
      <c r="J103" s="728">
        <f>J104+J127</f>
        <v>237</v>
      </c>
      <c r="K103" s="725"/>
      <c r="L103" s="760">
        <f>L104+L127</f>
        <v>177</v>
      </c>
      <c r="M103" s="761"/>
    </row>
    <row r="104" spans="1:13" s="139" customFormat="1" ht="10.5">
      <c r="A104" s="517"/>
      <c r="B104" s="521"/>
      <c r="C104" s="518" t="s">
        <v>83</v>
      </c>
      <c r="D104" s="518" t="s">
        <v>118</v>
      </c>
      <c r="E104" s="518"/>
      <c r="F104" s="518"/>
      <c r="G104" s="518"/>
      <c r="H104" s="519"/>
      <c r="I104" s="649">
        <v>99</v>
      </c>
      <c r="J104" s="728">
        <f>J105+J110+J115+J120+J125+J126</f>
        <v>237</v>
      </c>
      <c r="K104" s="725"/>
      <c r="L104" s="760">
        <f>L105+L110+L115+L120+L125+L126</f>
        <v>177</v>
      </c>
      <c r="M104" s="761"/>
    </row>
    <row r="105" spans="1:13" s="139" customFormat="1" ht="10.5">
      <c r="A105" s="517"/>
      <c r="B105" s="521"/>
      <c r="C105" s="518"/>
      <c r="D105" s="518" t="s">
        <v>157</v>
      </c>
      <c r="E105" s="518" t="s">
        <v>84</v>
      </c>
      <c r="F105" s="518"/>
      <c r="G105" s="518"/>
      <c r="H105" s="519"/>
      <c r="I105" s="649">
        <v>100</v>
      </c>
      <c r="J105" s="728">
        <f>SUM(J107:K109)</f>
        <v>0</v>
      </c>
      <c r="K105" s="725"/>
      <c r="L105" s="760">
        <f>SUM(L107:M109)</f>
        <v>0</v>
      </c>
      <c r="M105" s="761"/>
    </row>
    <row r="106" spans="1:13" s="139" customFormat="1" ht="10.5">
      <c r="A106" s="517"/>
      <c r="B106" s="521"/>
      <c r="C106" s="518"/>
      <c r="D106" s="518"/>
      <c r="E106" s="518" t="s">
        <v>157</v>
      </c>
      <c r="F106" s="518" t="s">
        <v>115</v>
      </c>
      <c r="G106" s="518"/>
      <c r="H106" s="519"/>
      <c r="I106" s="649">
        <v>101</v>
      </c>
      <c r="J106" s="766"/>
      <c r="K106" s="767"/>
      <c r="L106" s="768"/>
      <c r="M106" s="769"/>
    </row>
    <row r="107" spans="1:13" s="139" customFormat="1" ht="10.5">
      <c r="A107" s="517"/>
      <c r="B107" s="521"/>
      <c r="C107" s="518"/>
      <c r="D107" s="518"/>
      <c r="E107" s="518"/>
      <c r="F107" s="518" t="s">
        <v>116</v>
      </c>
      <c r="G107" s="518"/>
      <c r="H107" s="519"/>
      <c r="I107" s="649">
        <v>102</v>
      </c>
      <c r="J107" s="762">
        <v>0</v>
      </c>
      <c r="K107" s="763"/>
      <c r="L107" s="764">
        <v>0</v>
      </c>
      <c r="M107" s="765"/>
    </row>
    <row r="108" spans="1:13" s="139" customFormat="1" ht="10.5">
      <c r="A108" s="517"/>
      <c r="B108" s="521"/>
      <c r="C108" s="518"/>
      <c r="D108" s="518"/>
      <c r="E108" s="518"/>
      <c r="F108" s="518" t="s">
        <v>76</v>
      </c>
      <c r="G108" s="518"/>
      <c r="H108" s="519"/>
      <c r="I108" s="649">
        <v>103</v>
      </c>
      <c r="J108" s="762">
        <v>0</v>
      </c>
      <c r="K108" s="763"/>
      <c r="L108" s="764">
        <v>0</v>
      </c>
      <c r="M108" s="765"/>
    </row>
    <row r="109" spans="1:13" s="139" customFormat="1" ht="10.5">
      <c r="A109" s="517"/>
      <c r="B109" s="521"/>
      <c r="C109" s="518"/>
      <c r="D109" s="518"/>
      <c r="E109" s="518"/>
      <c r="F109" s="518" t="s">
        <v>77</v>
      </c>
      <c r="G109" s="518"/>
      <c r="H109" s="519"/>
      <c r="I109" s="649">
        <v>104</v>
      </c>
      <c r="J109" s="762">
        <v>0</v>
      </c>
      <c r="K109" s="763"/>
      <c r="L109" s="764">
        <v>0</v>
      </c>
      <c r="M109" s="765"/>
    </row>
    <row r="110" spans="1:13" s="139" customFormat="1" ht="10.5">
      <c r="A110" s="517"/>
      <c r="B110" s="521"/>
      <c r="C110" s="518"/>
      <c r="D110" s="518"/>
      <c r="E110" s="518" t="s">
        <v>85</v>
      </c>
      <c r="F110" s="518"/>
      <c r="G110" s="518"/>
      <c r="H110" s="519"/>
      <c r="I110" s="649">
        <v>105</v>
      </c>
      <c r="J110" s="728">
        <f>SUM(J111:K114)</f>
        <v>0</v>
      </c>
      <c r="K110" s="725"/>
      <c r="L110" s="760">
        <f>SUM(L111:M114)</f>
        <v>0</v>
      </c>
      <c r="M110" s="761"/>
    </row>
    <row r="111" spans="1:13" s="139" customFormat="1" ht="10.5">
      <c r="A111" s="517"/>
      <c r="B111" s="521"/>
      <c r="C111" s="518"/>
      <c r="D111" s="518"/>
      <c r="E111" s="518" t="s">
        <v>157</v>
      </c>
      <c r="F111" s="518" t="s">
        <v>115</v>
      </c>
      <c r="G111" s="518"/>
      <c r="H111" s="519"/>
      <c r="I111" s="649">
        <v>106</v>
      </c>
      <c r="J111" s="762">
        <v>0</v>
      </c>
      <c r="K111" s="763"/>
      <c r="L111" s="764">
        <v>0</v>
      </c>
      <c r="M111" s="765"/>
    </row>
    <row r="112" spans="1:13" s="139" customFormat="1" ht="10.5">
      <c r="A112" s="517"/>
      <c r="B112" s="521"/>
      <c r="C112" s="518"/>
      <c r="D112" s="518"/>
      <c r="E112" s="518"/>
      <c r="F112" s="518" t="s">
        <v>116</v>
      </c>
      <c r="G112" s="518"/>
      <c r="H112" s="519"/>
      <c r="I112" s="649">
        <v>107</v>
      </c>
      <c r="J112" s="762">
        <v>0</v>
      </c>
      <c r="K112" s="763"/>
      <c r="L112" s="764">
        <v>0</v>
      </c>
      <c r="M112" s="765"/>
    </row>
    <row r="113" spans="1:13" s="139" customFormat="1" ht="10.5">
      <c r="A113" s="517"/>
      <c r="B113" s="521"/>
      <c r="C113" s="518"/>
      <c r="D113" s="518"/>
      <c r="E113" s="518"/>
      <c r="F113" s="518" t="s">
        <v>76</v>
      </c>
      <c r="G113" s="518"/>
      <c r="H113" s="519"/>
      <c r="I113" s="649">
        <v>108</v>
      </c>
      <c r="J113" s="762">
        <v>0</v>
      </c>
      <c r="K113" s="763"/>
      <c r="L113" s="764">
        <v>0</v>
      </c>
      <c r="M113" s="765"/>
    </row>
    <row r="114" spans="1:13" s="139" customFormat="1" ht="10.5">
      <c r="A114" s="517"/>
      <c r="B114" s="521"/>
      <c r="C114" s="518"/>
      <c r="D114" s="518"/>
      <c r="E114" s="518"/>
      <c r="F114" s="518" t="s">
        <v>77</v>
      </c>
      <c r="G114" s="518"/>
      <c r="H114" s="519"/>
      <c r="I114" s="649">
        <v>109</v>
      </c>
      <c r="J114" s="762">
        <v>0</v>
      </c>
      <c r="K114" s="763"/>
      <c r="L114" s="764">
        <v>0</v>
      </c>
      <c r="M114" s="765"/>
    </row>
    <row r="115" spans="1:13" s="139" customFormat="1" ht="10.5">
      <c r="A115" s="517"/>
      <c r="B115" s="521"/>
      <c r="C115" s="518"/>
      <c r="D115" s="518"/>
      <c r="E115" s="518" t="s">
        <v>86</v>
      </c>
      <c r="F115" s="518"/>
      <c r="G115" s="518"/>
      <c r="H115" s="519"/>
      <c r="I115" s="649">
        <v>110</v>
      </c>
      <c r="J115" s="728">
        <f>SUM(J117:K119)</f>
        <v>237</v>
      </c>
      <c r="K115" s="725"/>
      <c r="L115" s="760">
        <f>SUM(L117:M119)</f>
        <v>177</v>
      </c>
      <c r="M115" s="761"/>
    </row>
    <row r="116" spans="1:13" s="139" customFormat="1" ht="10.5">
      <c r="A116" s="517"/>
      <c r="B116" s="521"/>
      <c r="C116" s="518"/>
      <c r="D116" s="518"/>
      <c r="E116" s="518" t="s">
        <v>325</v>
      </c>
      <c r="F116" s="518" t="s">
        <v>115</v>
      </c>
      <c r="G116" s="518"/>
      <c r="H116" s="519"/>
      <c r="I116" s="649">
        <v>111</v>
      </c>
      <c r="J116" s="766"/>
      <c r="K116" s="767"/>
      <c r="L116" s="768"/>
      <c r="M116" s="769"/>
    </row>
    <row r="117" spans="1:13" s="139" customFormat="1" ht="10.5">
      <c r="A117" s="517"/>
      <c r="B117" s="521"/>
      <c r="C117" s="518"/>
      <c r="D117" s="518"/>
      <c r="E117" s="518"/>
      <c r="F117" s="518" t="s">
        <v>116</v>
      </c>
      <c r="G117" s="518"/>
      <c r="H117" s="519"/>
      <c r="I117" s="649">
        <v>112</v>
      </c>
      <c r="J117" s="762">
        <v>0</v>
      </c>
      <c r="K117" s="763"/>
      <c r="L117" s="764">
        <v>0</v>
      </c>
      <c r="M117" s="765"/>
    </row>
    <row r="118" spans="1:13" s="139" customFormat="1" ht="10.5">
      <c r="A118" s="517"/>
      <c r="B118" s="521"/>
      <c r="C118" s="518"/>
      <c r="D118" s="518"/>
      <c r="E118" s="518"/>
      <c r="F118" s="518" t="s">
        <v>76</v>
      </c>
      <c r="G118" s="518"/>
      <c r="H118" s="519"/>
      <c r="I118" s="649">
        <v>113</v>
      </c>
      <c r="J118" s="762">
        <v>237</v>
      </c>
      <c r="K118" s="763"/>
      <c r="L118" s="764">
        <v>177</v>
      </c>
      <c r="M118" s="765"/>
    </row>
    <row r="119" spans="1:13" s="139" customFormat="1" ht="10.5">
      <c r="A119" s="517"/>
      <c r="B119" s="521"/>
      <c r="C119" s="518"/>
      <c r="D119" s="518"/>
      <c r="E119" s="518"/>
      <c r="F119" s="518" t="s">
        <v>77</v>
      </c>
      <c r="G119" s="518"/>
      <c r="H119" s="519"/>
      <c r="I119" s="649">
        <v>114</v>
      </c>
      <c r="J119" s="762">
        <v>0</v>
      </c>
      <c r="K119" s="763"/>
      <c r="L119" s="764">
        <v>0</v>
      </c>
      <c r="M119" s="765"/>
    </row>
    <row r="120" spans="1:13" s="139" customFormat="1" ht="10.5">
      <c r="A120" s="517"/>
      <c r="B120" s="521"/>
      <c r="C120" s="518"/>
      <c r="D120" s="518"/>
      <c r="E120" s="518" t="s">
        <v>87</v>
      </c>
      <c r="F120" s="518"/>
      <c r="G120" s="518"/>
      <c r="H120" s="519"/>
      <c r="I120" s="649">
        <v>115</v>
      </c>
      <c r="J120" s="728">
        <f>SUM(J121:K124)</f>
        <v>0</v>
      </c>
      <c r="K120" s="725"/>
      <c r="L120" s="760">
        <f>SUM(L121:M124)</f>
        <v>0</v>
      </c>
      <c r="M120" s="761"/>
    </row>
    <row r="121" spans="1:13" s="139" customFormat="1" ht="10.5">
      <c r="A121" s="517"/>
      <c r="B121" s="521"/>
      <c r="C121" s="518"/>
      <c r="D121" s="518"/>
      <c r="E121" s="518" t="s">
        <v>325</v>
      </c>
      <c r="F121" s="518" t="s">
        <v>115</v>
      </c>
      <c r="G121" s="518"/>
      <c r="H121" s="519"/>
      <c r="I121" s="649">
        <v>116</v>
      </c>
      <c r="J121" s="762">
        <v>0</v>
      </c>
      <c r="K121" s="763"/>
      <c r="L121" s="764">
        <v>0</v>
      </c>
      <c r="M121" s="765"/>
    </row>
    <row r="122" spans="1:13" s="139" customFormat="1" ht="10.5">
      <c r="A122" s="517"/>
      <c r="B122" s="521"/>
      <c r="C122" s="518"/>
      <c r="D122" s="518"/>
      <c r="E122" s="518"/>
      <c r="F122" s="518" t="s">
        <v>116</v>
      </c>
      <c r="G122" s="518"/>
      <c r="H122" s="519"/>
      <c r="I122" s="649">
        <v>117</v>
      </c>
      <c r="J122" s="762">
        <v>0</v>
      </c>
      <c r="K122" s="763"/>
      <c r="L122" s="764">
        <v>0</v>
      </c>
      <c r="M122" s="765"/>
    </row>
    <row r="123" spans="1:13" s="139" customFormat="1" ht="10.5">
      <c r="A123" s="517"/>
      <c r="B123" s="521"/>
      <c r="C123" s="518"/>
      <c r="D123" s="518"/>
      <c r="E123" s="518"/>
      <c r="F123" s="518" t="s">
        <v>76</v>
      </c>
      <c r="G123" s="518"/>
      <c r="H123" s="519"/>
      <c r="I123" s="649">
        <v>118</v>
      </c>
      <c r="J123" s="762">
        <v>0</v>
      </c>
      <c r="K123" s="763"/>
      <c r="L123" s="764">
        <v>0</v>
      </c>
      <c r="M123" s="765"/>
    </row>
    <row r="124" spans="1:13" s="139" customFormat="1" ht="10.5">
      <c r="A124" s="517"/>
      <c r="B124" s="521"/>
      <c r="C124" s="518"/>
      <c r="D124" s="518"/>
      <c r="E124" s="518"/>
      <c r="F124" s="518" t="s">
        <v>77</v>
      </c>
      <c r="G124" s="518"/>
      <c r="H124" s="519"/>
      <c r="I124" s="649">
        <v>119</v>
      </c>
      <c r="J124" s="762">
        <v>0</v>
      </c>
      <c r="K124" s="763"/>
      <c r="L124" s="764">
        <v>0</v>
      </c>
      <c r="M124" s="765"/>
    </row>
    <row r="125" spans="1:13" s="139" customFormat="1" ht="10.5">
      <c r="A125" s="517"/>
      <c r="B125" s="521"/>
      <c r="C125" s="518"/>
      <c r="D125" s="518"/>
      <c r="E125" s="518" t="s">
        <v>88</v>
      </c>
      <c r="F125" s="518"/>
      <c r="G125" s="518"/>
      <c r="H125" s="519"/>
      <c r="I125" s="649">
        <v>120</v>
      </c>
      <c r="J125" s="762">
        <v>0</v>
      </c>
      <c r="K125" s="763"/>
      <c r="L125" s="764">
        <v>0</v>
      </c>
      <c r="M125" s="765"/>
    </row>
    <row r="126" spans="1:13" s="139" customFormat="1" ht="10.5">
      <c r="A126" s="517"/>
      <c r="B126" s="521"/>
      <c r="C126" s="518"/>
      <c r="D126" s="518"/>
      <c r="E126" s="518" t="s">
        <v>124</v>
      </c>
      <c r="F126" s="518"/>
      <c r="G126" s="518"/>
      <c r="H126" s="519"/>
      <c r="I126" s="649">
        <v>121</v>
      </c>
      <c r="J126" s="762">
        <v>0</v>
      </c>
      <c r="K126" s="763"/>
      <c r="L126" s="764">
        <v>0</v>
      </c>
      <c r="M126" s="765"/>
    </row>
    <row r="127" spans="1:13" s="139" customFormat="1" ht="10.5">
      <c r="A127" s="517"/>
      <c r="B127" s="521"/>
      <c r="C127" s="518"/>
      <c r="D127" s="518" t="s">
        <v>89</v>
      </c>
      <c r="E127" s="518"/>
      <c r="F127" s="518"/>
      <c r="G127" s="518"/>
      <c r="H127" s="519"/>
      <c r="I127" s="649">
        <v>122</v>
      </c>
      <c r="J127" s="728">
        <f>J128+J133+SUM(J138:K140)</f>
        <v>0</v>
      </c>
      <c r="K127" s="725"/>
      <c r="L127" s="760">
        <f>L128+L133+SUM(L138:M140)</f>
        <v>0</v>
      </c>
      <c r="M127" s="761"/>
    </row>
    <row r="128" spans="1:13" s="139" customFormat="1" ht="10.5">
      <c r="A128" s="517"/>
      <c r="B128" s="521"/>
      <c r="C128" s="518"/>
      <c r="D128" s="518" t="s">
        <v>157</v>
      </c>
      <c r="E128" s="518" t="s">
        <v>73</v>
      </c>
      <c r="F128" s="518"/>
      <c r="G128" s="518"/>
      <c r="H128" s="519"/>
      <c r="I128" s="649">
        <v>123</v>
      </c>
      <c r="J128" s="728">
        <f>SUM(J129:K132)</f>
        <v>0</v>
      </c>
      <c r="K128" s="725"/>
      <c r="L128" s="760">
        <f>SUM(L129:M132)</f>
        <v>0</v>
      </c>
      <c r="M128" s="761"/>
    </row>
    <row r="129" spans="1:13" s="139" customFormat="1" ht="10.5">
      <c r="A129" s="517"/>
      <c r="B129" s="521"/>
      <c r="C129" s="518"/>
      <c r="D129" s="518"/>
      <c r="E129" s="518" t="s">
        <v>157</v>
      </c>
      <c r="F129" s="518" t="s">
        <v>115</v>
      </c>
      <c r="G129" s="518"/>
      <c r="H129" s="519"/>
      <c r="I129" s="649">
        <v>124</v>
      </c>
      <c r="J129" s="762">
        <v>0</v>
      </c>
      <c r="K129" s="763"/>
      <c r="L129" s="764">
        <v>0</v>
      </c>
      <c r="M129" s="765"/>
    </row>
    <row r="130" spans="1:13" s="139" customFormat="1" ht="10.5">
      <c r="A130" s="517"/>
      <c r="B130" s="521"/>
      <c r="C130" s="518"/>
      <c r="D130" s="518"/>
      <c r="E130" s="518"/>
      <c r="F130" s="518" t="s">
        <v>116</v>
      </c>
      <c r="G130" s="518"/>
      <c r="H130" s="519"/>
      <c r="I130" s="649">
        <v>125</v>
      </c>
      <c r="J130" s="762">
        <v>0</v>
      </c>
      <c r="K130" s="763"/>
      <c r="L130" s="764">
        <v>0</v>
      </c>
      <c r="M130" s="765"/>
    </row>
    <row r="131" spans="1:13" s="139" customFormat="1" ht="10.5">
      <c r="A131" s="517"/>
      <c r="B131" s="521"/>
      <c r="C131" s="518"/>
      <c r="D131" s="518"/>
      <c r="E131" s="518"/>
      <c r="F131" s="518" t="s">
        <v>76</v>
      </c>
      <c r="G131" s="518"/>
      <c r="H131" s="519"/>
      <c r="I131" s="649">
        <v>126</v>
      </c>
      <c r="J131" s="762">
        <v>0</v>
      </c>
      <c r="K131" s="763"/>
      <c r="L131" s="764">
        <v>0</v>
      </c>
      <c r="M131" s="765"/>
    </row>
    <row r="132" spans="1:13" s="139" customFormat="1" ht="10.5">
      <c r="A132" s="517"/>
      <c r="B132" s="521"/>
      <c r="C132" s="518"/>
      <c r="D132" s="518"/>
      <c r="E132" s="518"/>
      <c r="F132" s="518" t="s">
        <v>77</v>
      </c>
      <c r="G132" s="518"/>
      <c r="H132" s="519"/>
      <c r="I132" s="649">
        <v>127</v>
      </c>
      <c r="J132" s="762">
        <v>0</v>
      </c>
      <c r="K132" s="763"/>
      <c r="L132" s="764">
        <v>0</v>
      </c>
      <c r="M132" s="765"/>
    </row>
    <row r="133" spans="1:13" s="139" customFormat="1" ht="10.5">
      <c r="A133" s="517"/>
      <c r="B133" s="521"/>
      <c r="C133" s="518"/>
      <c r="D133" s="518"/>
      <c r="E133" s="518" t="s">
        <v>90</v>
      </c>
      <c r="F133" s="518"/>
      <c r="G133" s="518"/>
      <c r="H133" s="519"/>
      <c r="I133" s="649">
        <v>128</v>
      </c>
      <c r="J133" s="728">
        <f>SUM(J134:K137)</f>
        <v>0</v>
      </c>
      <c r="K133" s="725"/>
      <c r="L133" s="760">
        <f>SUM(L134:M137)</f>
        <v>0</v>
      </c>
      <c r="M133" s="761"/>
    </row>
    <row r="134" spans="1:13" s="139" customFormat="1" ht="10.5">
      <c r="A134" s="517"/>
      <c r="B134" s="521"/>
      <c r="C134" s="518"/>
      <c r="D134" s="518"/>
      <c r="E134" s="518" t="s">
        <v>325</v>
      </c>
      <c r="F134" s="518" t="s">
        <v>115</v>
      </c>
      <c r="G134" s="518"/>
      <c r="H134" s="519"/>
      <c r="I134" s="649">
        <v>129</v>
      </c>
      <c r="J134" s="762">
        <v>0</v>
      </c>
      <c r="K134" s="763"/>
      <c r="L134" s="764">
        <v>0</v>
      </c>
      <c r="M134" s="765"/>
    </row>
    <row r="135" spans="1:13" s="139" customFormat="1" ht="10.5">
      <c r="A135" s="517"/>
      <c r="B135" s="521"/>
      <c r="C135" s="518"/>
      <c r="D135" s="518"/>
      <c r="E135" s="518"/>
      <c r="F135" s="518" t="s">
        <v>116</v>
      </c>
      <c r="G135" s="518"/>
      <c r="H135" s="519"/>
      <c r="I135" s="649">
        <v>130</v>
      </c>
      <c r="J135" s="762">
        <v>0</v>
      </c>
      <c r="K135" s="763"/>
      <c r="L135" s="764">
        <v>0</v>
      </c>
      <c r="M135" s="765"/>
    </row>
    <row r="136" spans="1:13" s="139" customFormat="1" ht="10.5">
      <c r="A136" s="517"/>
      <c r="B136" s="521"/>
      <c r="C136" s="518"/>
      <c r="D136" s="518"/>
      <c r="E136" s="518"/>
      <c r="F136" s="518" t="s">
        <v>76</v>
      </c>
      <c r="G136" s="518"/>
      <c r="H136" s="519"/>
      <c r="I136" s="649">
        <v>131</v>
      </c>
      <c r="J136" s="762">
        <v>0</v>
      </c>
      <c r="K136" s="763"/>
      <c r="L136" s="764">
        <v>0</v>
      </c>
      <c r="M136" s="765"/>
    </row>
    <row r="137" spans="1:13" s="139" customFormat="1" ht="10.5">
      <c r="A137" s="517"/>
      <c r="B137" s="521"/>
      <c r="C137" s="518"/>
      <c r="D137" s="518"/>
      <c r="E137" s="518"/>
      <c r="F137" s="518" t="s">
        <v>77</v>
      </c>
      <c r="G137" s="518"/>
      <c r="H137" s="519"/>
      <c r="I137" s="649">
        <v>132</v>
      </c>
      <c r="J137" s="762">
        <v>0</v>
      </c>
      <c r="K137" s="763"/>
      <c r="L137" s="764">
        <v>0</v>
      </c>
      <c r="M137" s="765"/>
    </row>
    <row r="138" spans="1:13" s="139" customFormat="1" ht="10.5">
      <c r="A138" s="517"/>
      <c r="B138" s="521"/>
      <c r="C138" s="518"/>
      <c r="D138" s="518"/>
      <c r="E138" s="518" t="s">
        <v>79</v>
      </c>
      <c r="F138" s="518"/>
      <c r="G138" s="518"/>
      <c r="H138" s="519"/>
      <c r="I138" s="649">
        <v>133</v>
      </c>
      <c r="J138" s="762">
        <v>0</v>
      </c>
      <c r="K138" s="763"/>
      <c r="L138" s="764">
        <v>0</v>
      </c>
      <c r="M138" s="765"/>
    </row>
    <row r="139" spans="1:13" s="139" customFormat="1" ht="10.5">
      <c r="A139" s="517"/>
      <c r="B139" s="521"/>
      <c r="C139" s="518"/>
      <c r="D139" s="518"/>
      <c r="E139" s="518" t="s">
        <v>88</v>
      </c>
      <c r="F139" s="518"/>
      <c r="G139" s="518"/>
      <c r="H139" s="519"/>
      <c r="I139" s="649">
        <v>134</v>
      </c>
      <c r="J139" s="762">
        <v>0</v>
      </c>
      <c r="K139" s="763"/>
      <c r="L139" s="764">
        <v>0</v>
      </c>
      <c r="M139" s="765"/>
    </row>
    <row r="140" spans="1:13" s="139" customFormat="1" ht="10.5">
      <c r="A140" s="517"/>
      <c r="B140" s="521"/>
      <c r="C140" s="518"/>
      <c r="D140" s="518"/>
      <c r="E140" s="518" t="s">
        <v>124</v>
      </c>
      <c r="F140" s="518"/>
      <c r="G140" s="518"/>
      <c r="H140" s="519"/>
      <c r="I140" s="649">
        <v>135</v>
      </c>
      <c r="J140" s="762">
        <v>0</v>
      </c>
      <c r="K140" s="763"/>
      <c r="L140" s="764">
        <v>0</v>
      </c>
      <c r="M140" s="765"/>
    </row>
    <row r="141" spans="1:13" s="139" customFormat="1" ht="10.5">
      <c r="A141" s="517"/>
      <c r="B141" s="521"/>
      <c r="C141" s="629" t="s">
        <v>91</v>
      </c>
      <c r="D141" s="518"/>
      <c r="E141" s="518"/>
      <c r="F141" s="518"/>
      <c r="G141" s="518"/>
      <c r="H141" s="519"/>
      <c r="I141" s="649">
        <v>136</v>
      </c>
      <c r="J141" s="728">
        <f>J142+J147+J152+J153</f>
        <v>0</v>
      </c>
      <c r="K141" s="725"/>
      <c r="L141" s="760">
        <f>L142+L147+L152+L153</f>
        <v>0</v>
      </c>
      <c r="M141" s="761"/>
    </row>
    <row r="142" spans="1:13" s="139" customFormat="1" ht="10.5">
      <c r="A142" s="517"/>
      <c r="B142" s="521"/>
      <c r="C142" s="518"/>
      <c r="D142" s="518" t="s">
        <v>157</v>
      </c>
      <c r="E142" s="518" t="s">
        <v>73</v>
      </c>
      <c r="F142" s="518"/>
      <c r="G142" s="518"/>
      <c r="H142" s="519"/>
      <c r="I142" s="649">
        <v>137</v>
      </c>
      <c r="J142" s="728">
        <f>SUM(J143:K146)</f>
        <v>0</v>
      </c>
      <c r="K142" s="725"/>
      <c r="L142" s="760">
        <f>SUM(L143:M146)</f>
        <v>0</v>
      </c>
      <c r="M142" s="761"/>
    </row>
    <row r="143" spans="1:13" s="139" customFormat="1" ht="10.5">
      <c r="A143" s="517"/>
      <c r="B143" s="521"/>
      <c r="C143" s="518"/>
      <c r="D143" s="518"/>
      <c r="E143" s="518" t="s">
        <v>157</v>
      </c>
      <c r="F143" s="518" t="s">
        <v>115</v>
      </c>
      <c r="G143" s="518"/>
      <c r="H143" s="519"/>
      <c r="I143" s="649">
        <v>138</v>
      </c>
      <c r="J143" s="762">
        <v>0</v>
      </c>
      <c r="K143" s="763"/>
      <c r="L143" s="764">
        <v>0</v>
      </c>
      <c r="M143" s="765"/>
    </row>
    <row r="144" spans="1:13" s="139" customFormat="1" ht="10.5">
      <c r="A144" s="517"/>
      <c r="B144" s="521"/>
      <c r="C144" s="518"/>
      <c r="D144" s="518"/>
      <c r="E144" s="518"/>
      <c r="F144" s="518" t="s">
        <v>116</v>
      </c>
      <c r="G144" s="518"/>
      <c r="H144" s="519"/>
      <c r="I144" s="649">
        <v>139</v>
      </c>
      <c r="J144" s="762">
        <v>0</v>
      </c>
      <c r="K144" s="763"/>
      <c r="L144" s="764">
        <v>0</v>
      </c>
      <c r="M144" s="765"/>
    </row>
    <row r="145" spans="1:13" s="139" customFormat="1" ht="10.5">
      <c r="A145" s="517"/>
      <c r="B145" s="521"/>
      <c r="C145" s="518"/>
      <c r="D145" s="518"/>
      <c r="E145" s="518"/>
      <c r="F145" s="518" t="s">
        <v>76</v>
      </c>
      <c r="G145" s="518"/>
      <c r="H145" s="519"/>
      <c r="I145" s="649">
        <v>140</v>
      </c>
      <c r="J145" s="762">
        <v>0</v>
      </c>
      <c r="K145" s="763"/>
      <c r="L145" s="764">
        <v>0</v>
      </c>
      <c r="M145" s="765"/>
    </row>
    <row r="146" spans="1:13" s="139" customFormat="1" ht="10.5">
      <c r="A146" s="517"/>
      <c r="B146" s="521"/>
      <c r="C146" s="518"/>
      <c r="D146" s="518"/>
      <c r="E146" s="518"/>
      <c r="F146" s="518" t="s">
        <v>77</v>
      </c>
      <c r="G146" s="518"/>
      <c r="H146" s="519"/>
      <c r="I146" s="649">
        <v>141</v>
      </c>
      <c r="J146" s="762">
        <v>0</v>
      </c>
      <c r="K146" s="763"/>
      <c r="L146" s="764">
        <v>0</v>
      </c>
      <c r="M146" s="765"/>
    </row>
    <row r="147" spans="1:13" s="139" customFormat="1" ht="10.5">
      <c r="A147" s="517"/>
      <c r="B147" s="518"/>
      <c r="C147" s="518"/>
      <c r="D147" s="518"/>
      <c r="E147" s="518" t="s">
        <v>90</v>
      </c>
      <c r="F147" s="518"/>
      <c r="G147" s="518"/>
      <c r="H147" s="519"/>
      <c r="I147" s="649">
        <v>142</v>
      </c>
      <c r="J147" s="728">
        <f>SUM(J148:K151)</f>
        <v>0</v>
      </c>
      <c r="K147" s="725"/>
      <c r="L147" s="760">
        <f>SUM(L148:M151)</f>
        <v>0</v>
      </c>
      <c r="M147" s="761"/>
    </row>
    <row r="148" spans="1:13" s="139" customFormat="1" ht="10.5">
      <c r="A148" s="517"/>
      <c r="B148" s="518"/>
      <c r="C148" s="518"/>
      <c r="D148" s="518"/>
      <c r="E148" s="518" t="s">
        <v>325</v>
      </c>
      <c r="F148" s="518" t="s">
        <v>115</v>
      </c>
      <c r="G148" s="518"/>
      <c r="H148" s="519"/>
      <c r="I148" s="649">
        <v>143</v>
      </c>
      <c r="J148" s="762">
        <v>0</v>
      </c>
      <c r="K148" s="763"/>
      <c r="L148" s="764">
        <v>0</v>
      </c>
      <c r="M148" s="765"/>
    </row>
    <row r="149" spans="1:13" s="139" customFormat="1" ht="10.5">
      <c r="A149" s="517"/>
      <c r="B149" s="518"/>
      <c r="C149" s="518"/>
      <c r="D149" s="518"/>
      <c r="E149" s="518"/>
      <c r="F149" s="518" t="s">
        <v>116</v>
      </c>
      <c r="G149" s="518"/>
      <c r="H149" s="519"/>
      <c r="I149" s="649">
        <v>144</v>
      </c>
      <c r="J149" s="762">
        <v>0</v>
      </c>
      <c r="K149" s="763"/>
      <c r="L149" s="764">
        <v>0</v>
      </c>
      <c r="M149" s="765"/>
    </row>
    <row r="150" spans="1:13" s="139" customFormat="1" ht="10.5">
      <c r="A150" s="517"/>
      <c r="B150" s="518"/>
      <c r="C150" s="518"/>
      <c r="D150" s="518"/>
      <c r="E150" s="518"/>
      <c r="F150" s="518" t="s">
        <v>76</v>
      </c>
      <c r="G150" s="518"/>
      <c r="H150" s="519"/>
      <c r="I150" s="649">
        <v>145</v>
      </c>
      <c r="J150" s="762">
        <v>0</v>
      </c>
      <c r="K150" s="763"/>
      <c r="L150" s="764">
        <v>0</v>
      </c>
      <c r="M150" s="765"/>
    </row>
    <row r="151" spans="1:13" s="139" customFormat="1" ht="10.5">
      <c r="A151" s="517"/>
      <c r="B151" s="518"/>
      <c r="C151" s="518"/>
      <c r="D151" s="518"/>
      <c r="E151" s="518"/>
      <c r="F151" s="518" t="s">
        <v>77</v>
      </c>
      <c r="G151" s="518"/>
      <c r="H151" s="519"/>
      <c r="I151" s="649">
        <v>146</v>
      </c>
      <c r="J151" s="762">
        <v>0</v>
      </c>
      <c r="K151" s="763"/>
      <c r="L151" s="764">
        <v>0</v>
      </c>
      <c r="M151" s="765"/>
    </row>
    <row r="152" spans="1:13" s="139" customFormat="1" ht="10.5">
      <c r="A152" s="517"/>
      <c r="B152" s="518"/>
      <c r="C152" s="518"/>
      <c r="D152" s="518"/>
      <c r="E152" s="518" t="s">
        <v>79</v>
      </c>
      <c r="F152" s="518"/>
      <c r="G152" s="521"/>
      <c r="H152" s="519"/>
      <c r="I152" s="649">
        <v>147</v>
      </c>
      <c r="J152" s="762">
        <v>0</v>
      </c>
      <c r="K152" s="763"/>
      <c r="L152" s="764">
        <v>0</v>
      </c>
      <c r="M152" s="765"/>
    </row>
    <row r="153" spans="1:13" s="139" customFormat="1" ht="11.25" thickBot="1">
      <c r="A153" s="517"/>
      <c r="B153" s="518"/>
      <c r="C153" s="518"/>
      <c r="D153" s="518"/>
      <c r="E153" s="518" t="s">
        <v>124</v>
      </c>
      <c r="F153" s="518"/>
      <c r="G153" s="518"/>
      <c r="H153" s="519"/>
      <c r="I153" s="649">
        <v>148</v>
      </c>
      <c r="J153" s="762">
        <v>0</v>
      </c>
      <c r="K153" s="763"/>
      <c r="L153" s="764">
        <v>0</v>
      </c>
      <c r="M153" s="765"/>
    </row>
    <row r="154" spans="1:13" ht="11.25" thickBot="1">
      <c r="A154" s="744" t="s">
        <v>93</v>
      </c>
      <c r="B154" s="745"/>
      <c r="C154" s="745" t="s">
        <v>122</v>
      </c>
      <c r="D154" s="745" t="s">
        <v>123</v>
      </c>
      <c r="E154" s="745"/>
      <c r="F154" s="745"/>
      <c r="G154" s="745"/>
      <c r="H154" s="746"/>
      <c r="I154" s="650">
        <v>149</v>
      </c>
      <c r="J154" s="772"/>
      <c r="K154" s="773"/>
      <c r="L154" s="772"/>
      <c r="M154" s="773"/>
    </row>
    <row r="155" spans="1:13" s="139" customFormat="1" ht="10.5">
      <c r="A155" s="517"/>
      <c r="B155" s="629" t="s">
        <v>94</v>
      </c>
      <c r="C155" s="518"/>
      <c r="D155" s="518"/>
      <c r="E155" s="518"/>
      <c r="F155" s="518"/>
      <c r="G155" s="518"/>
      <c r="H155" s="519"/>
      <c r="I155" s="368">
        <v>150</v>
      </c>
      <c r="J155" s="770">
        <f>SUM(J156:K164)-J161</f>
        <v>9767</v>
      </c>
      <c r="K155" s="771"/>
      <c r="L155" s="760">
        <f>SUM(L156:M164)-L161</f>
        <v>9294</v>
      </c>
      <c r="M155" s="761"/>
    </row>
    <row r="156" spans="1:13" s="139" customFormat="1" ht="10.5">
      <c r="A156" s="517"/>
      <c r="B156" s="521" t="s">
        <v>157</v>
      </c>
      <c r="C156" s="587" t="s">
        <v>121</v>
      </c>
      <c r="D156" s="518"/>
      <c r="E156" s="518"/>
      <c r="F156" s="518"/>
      <c r="G156" s="518"/>
      <c r="H156" s="519"/>
      <c r="I156" s="368">
        <v>151</v>
      </c>
      <c r="J156" s="762">
        <v>6217</v>
      </c>
      <c r="K156" s="763"/>
      <c r="L156" s="764">
        <v>6007</v>
      </c>
      <c r="M156" s="765"/>
    </row>
    <row r="157" spans="1:13" s="139" customFormat="1" ht="10.5">
      <c r="A157" s="517"/>
      <c r="B157" s="518"/>
      <c r="C157" s="518" t="s">
        <v>95</v>
      </c>
      <c r="D157" s="518"/>
      <c r="E157" s="518"/>
      <c r="F157" s="518"/>
      <c r="G157" s="518"/>
      <c r="H157" s="519"/>
      <c r="I157" s="368">
        <v>152</v>
      </c>
      <c r="J157" s="762">
        <v>0</v>
      </c>
      <c r="K157" s="763"/>
      <c r="L157" s="764">
        <v>0</v>
      </c>
      <c r="M157" s="765"/>
    </row>
    <row r="158" spans="1:13" s="139" customFormat="1" ht="10.5">
      <c r="A158" s="517"/>
      <c r="B158" s="518"/>
      <c r="C158" s="518" t="s">
        <v>96</v>
      </c>
      <c r="D158" s="518"/>
      <c r="E158" s="518"/>
      <c r="F158" s="518"/>
      <c r="G158" s="518"/>
      <c r="H158" s="519"/>
      <c r="I158" s="368">
        <v>153</v>
      </c>
      <c r="J158" s="762">
        <v>1971</v>
      </c>
      <c r="K158" s="763"/>
      <c r="L158" s="764">
        <v>1891</v>
      </c>
      <c r="M158" s="765"/>
    </row>
    <row r="159" spans="1:13" s="139" customFormat="1" ht="10.5">
      <c r="A159" s="517"/>
      <c r="B159" s="518"/>
      <c r="C159" s="518" t="s">
        <v>97</v>
      </c>
      <c r="D159" s="518"/>
      <c r="E159" s="518"/>
      <c r="F159" s="518"/>
      <c r="G159" s="518"/>
      <c r="H159" s="519"/>
      <c r="I159" s="368">
        <v>154</v>
      </c>
      <c r="J159" s="762">
        <v>0</v>
      </c>
      <c r="K159" s="763"/>
      <c r="L159" s="764">
        <v>0</v>
      </c>
      <c r="M159" s="765"/>
    </row>
    <row r="160" spans="1:13" s="139" customFormat="1" ht="10.5">
      <c r="A160" s="517"/>
      <c r="B160" s="518"/>
      <c r="C160" s="518" t="s">
        <v>98</v>
      </c>
      <c r="D160" s="518"/>
      <c r="E160" s="518"/>
      <c r="F160" s="518"/>
      <c r="G160" s="518"/>
      <c r="H160" s="519"/>
      <c r="I160" s="368">
        <v>155</v>
      </c>
      <c r="J160" s="762">
        <v>0</v>
      </c>
      <c r="K160" s="763"/>
      <c r="L160" s="764">
        <v>0</v>
      </c>
      <c r="M160" s="765"/>
    </row>
    <row r="161" spans="1:13" s="139" customFormat="1" ht="10.5">
      <c r="A161" s="517"/>
      <c r="B161" s="518"/>
      <c r="C161" s="518" t="s">
        <v>1042</v>
      </c>
      <c r="D161" s="518"/>
      <c r="E161" s="518"/>
      <c r="F161" s="518"/>
      <c r="G161" s="518"/>
      <c r="H161" s="519"/>
      <c r="I161" s="368">
        <v>156</v>
      </c>
      <c r="J161" s="762">
        <v>0</v>
      </c>
      <c r="K161" s="763"/>
      <c r="L161" s="764">
        <v>0</v>
      </c>
      <c r="M161" s="765"/>
    </row>
    <row r="162" spans="1:13" s="139" customFormat="1" ht="10.5">
      <c r="A162" s="517"/>
      <c r="B162" s="518"/>
      <c r="C162" s="518" t="s">
        <v>99</v>
      </c>
      <c r="D162" s="518"/>
      <c r="E162" s="518"/>
      <c r="F162" s="518"/>
      <c r="G162" s="518"/>
      <c r="H162" s="519"/>
      <c r="I162" s="368">
        <v>157</v>
      </c>
      <c r="J162" s="762">
        <v>0</v>
      </c>
      <c r="K162" s="763"/>
      <c r="L162" s="764">
        <v>0</v>
      </c>
      <c r="M162" s="765"/>
    </row>
    <row r="163" spans="1:13" s="139" customFormat="1" ht="10.5">
      <c r="A163" s="517"/>
      <c r="B163" s="518"/>
      <c r="C163" s="518" t="s">
        <v>100</v>
      </c>
      <c r="D163" s="518"/>
      <c r="E163" s="518"/>
      <c r="F163" s="518"/>
      <c r="G163" s="518"/>
      <c r="H163" s="519"/>
      <c r="I163" s="368">
        <v>158</v>
      </c>
      <c r="J163" s="762">
        <v>0</v>
      </c>
      <c r="K163" s="763"/>
      <c r="L163" s="764">
        <v>0</v>
      </c>
      <c r="M163" s="765"/>
    </row>
    <row r="164" spans="1:13" s="139" customFormat="1" ht="10.5">
      <c r="A164" s="517"/>
      <c r="B164" s="520"/>
      <c r="C164" s="587" t="s">
        <v>101</v>
      </c>
      <c r="D164" s="518"/>
      <c r="E164" s="518"/>
      <c r="F164" s="518"/>
      <c r="G164" s="518"/>
      <c r="H164" s="519"/>
      <c r="I164" s="368">
        <v>159</v>
      </c>
      <c r="J164" s="762">
        <v>1579</v>
      </c>
      <c r="K164" s="763"/>
      <c r="L164" s="764">
        <v>1396</v>
      </c>
      <c r="M164" s="765"/>
    </row>
    <row r="165" spans="1:13" s="139" customFormat="1" ht="10.5">
      <c r="A165" s="517"/>
      <c r="B165" s="629" t="s">
        <v>102</v>
      </c>
      <c r="C165" s="587"/>
      <c r="D165" s="518"/>
      <c r="E165" s="518"/>
      <c r="F165" s="518"/>
      <c r="G165" s="518"/>
      <c r="H165" s="519"/>
      <c r="I165" s="368">
        <v>160</v>
      </c>
      <c r="J165" s="766"/>
      <c r="K165" s="774"/>
      <c r="L165" s="760">
        <f>SUM(L166:M167)</f>
        <v>0</v>
      </c>
      <c r="M165" s="761"/>
    </row>
    <row r="166" spans="1:13" s="139" customFormat="1" ht="10.5">
      <c r="A166" s="517"/>
      <c r="B166" s="518" t="s">
        <v>157</v>
      </c>
      <c r="C166" s="518" t="s">
        <v>103</v>
      </c>
      <c r="D166" s="518"/>
      <c r="E166" s="518"/>
      <c r="F166" s="518"/>
      <c r="G166" s="518"/>
      <c r="H166" s="519"/>
      <c r="I166" s="368">
        <v>161</v>
      </c>
      <c r="J166" s="766"/>
      <c r="K166" s="767"/>
      <c r="L166" s="764">
        <v>0</v>
      </c>
      <c r="M166" s="765"/>
    </row>
    <row r="167" spans="1:13" s="139" customFormat="1" ht="11.25" thickBot="1">
      <c r="A167" s="523"/>
      <c r="B167" s="524"/>
      <c r="C167" s="524" t="s">
        <v>104</v>
      </c>
      <c r="D167" s="524"/>
      <c r="E167" s="524"/>
      <c r="F167" s="524"/>
      <c r="G167" s="524"/>
      <c r="H167" s="525"/>
      <c r="I167" s="368">
        <v>162</v>
      </c>
      <c r="J167" s="775"/>
      <c r="K167" s="776"/>
      <c r="L167" s="777">
        <v>0</v>
      </c>
      <c r="M167" s="778"/>
    </row>
    <row r="168" spans="1:13" ht="10.5">
      <c r="A168" s="750" t="s">
        <v>2</v>
      </c>
      <c r="B168" s="779"/>
      <c r="C168" s="779"/>
      <c r="D168" s="779"/>
      <c r="E168" s="779"/>
      <c r="F168" s="779"/>
      <c r="G168" s="779"/>
      <c r="H168" s="780"/>
      <c r="I168" s="750" t="s">
        <v>147</v>
      </c>
      <c r="J168" s="640" t="s">
        <v>515</v>
      </c>
      <c r="K168" s="641" t="s">
        <v>107</v>
      </c>
      <c r="L168" s="641" t="s">
        <v>108</v>
      </c>
      <c r="M168" s="642" t="s">
        <v>515</v>
      </c>
    </row>
    <row r="169" spans="1:13" ht="10.5">
      <c r="A169" s="781"/>
      <c r="B169" s="782"/>
      <c r="C169" s="782"/>
      <c r="D169" s="782"/>
      <c r="E169" s="782"/>
      <c r="F169" s="782"/>
      <c r="G169" s="782"/>
      <c r="H169" s="783"/>
      <c r="I169" s="787"/>
      <c r="J169" s="643" t="s">
        <v>113</v>
      </c>
      <c r="K169" s="644" t="s">
        <v>109</v>
      </c>
      <c r="L169" s="644" t="s">
        <v>109</v>
      </c>
      <c r="M169" s="645" t="s">
        <v>114</v>
      </c>
    </row>
    <row r="170" spans="1:13" ht="11.25" thickBot="1">
      <c r="A170" s="784"/>
      <c r="B170" s="785"/>
      <c r="C170" s="785"/>
      <c r="D170" s="785"/>
      <c r="E170" s="785"/>
      <c r="F170" s="785"/>
      <c r="G170" s="785"/>
      <c r="H170" s="786"/>
      <c r="I170" s="788"/>
      <c r="J170" s="636">
        <v>1</v>
      </c>
      <c r="K170" s="637">
        <v>2</v>
      </c>
      <c r="L170" s="637">
        <v>3</v>
      </c>
      <c r="M170" s="638" t="s">
        <v>110</v>
      </c>
    </row>
    <row r="171" spans="1:13" ht="10.5">
      <c r="A171" s="517"/>
      <c r="B171" s="629" t="s">
        <v>111</v>
      </c>
      <c r="C171" s="587"/>
      <c r="D171" s="518"/>
      <c r="E171" s="518"/>
      <c r="F171" s="518"/>
      <c r="G171" s="518"/>
      <c r="H171" s="519"/>
      <c r="I171" s="651">
        <v>163</v>
      </c>
      <c r="J171" s="654">
        <f>SUM(J172:J178)</f>
        <v>21729</v>
      </c>
      <c r="K171" s="626">
        <f>SUM(K172:K178)</f>
        <v>24429</v>
      </c>
      <c r="L171" s="630">
        <f>SUM(L172:L178)</f>
        <v>16148</v>
      </c>
      <c r="M171" s="627">
        <f>SUM(M172:M178)</f>
        <v>30010</v>
      </c>
    </row>
    <row r="172" spans="1:13" s="139" customFormat="1" ht="10.5">
      <c r="A172" s="517"/>
      <c r="B172" s="521" t="s">
        <v>157</v>
      </c>
      <c r="C172" s="518" t="s">
        <v>125</v>
      </c>
      <c r="D172" s="518"/>
      <c r="E172" s="518"/>
      <c r="F172" s="518"/>
      <c r="G172" s="518"/>
      <c r="H172" s="519"/>
      <c r="I172" s="652">
        <v>164</v>
      </c>
      <c r="J172" s="655">
        <v>13</v>
      </c>
      <c r="K172" s="522">
        <v>1491</v>
      </c>
      <c r="L172" s="635">
        <v>0</v>
      </c>
      <c r="M172" s="627">
        <f>J172+K172-L172</f>
        <v>1504</v>
      </c>
    </row>
    <row r="173" spans="1:13" s="139" customFormat="1" ht="10.5">
      <c r="A173" s="517"/>
      <c r="B173" s="518"/>
      <c r="C173" s="518" t="s">
        <v>126</v>
      </c>
      <c r="D173" s="518"/>
      <c r="E173" s="518"/>
      <c r="F173" s="518"/>
      <c r="G173" s="518"/>
      <c r="H173" s="519"/>
      <c r="I173" s="368">
        <v>165</v>
      </c>
      <c r="J173" s="656">
        <v>7438</v>
      </c>
      <c r="K173" s="7">
        <v>4162</v>
      </c>
      <c r="L173" s="631">
        <v>4637</v>
      </c>
      <c r="M173" s="625">
        <f aca="true" t="shared" si="0" ref="M173:M178">J173+K173-L173</f>
        <v>6963</v>
      </c>
    </row>
    <row r="174" spans="1:13" s="139" customFormat="1" ht="10.5">
      <c r="A174" s="517"/>
      <c r="B174" s="518"/>
      <c r="C174" s="518" t="s">
        <v>488</v>
      </c>
      <c r="D174" s="518"/>
      <c r="E174" s="518"/>
      <c r="F174" s="518"/>
      <c r="G174" s="518"/>
      <c r="H174" s="519"/>
      <c r="I174" s="652">
        <v>166</v>
      </c>
      <c r="J174" s="656">
        <v>4385</v>
      </c>
      <c r="K174" s="7">
        <v>5465</v>
      </c>
      <c r="L174" s="631">
        <v>4725</v>
      </c>
      <c r="M174" s="625">
        <f t="shared" si="0"/>
        <v>5125</v>
      </c>
    </row>
    <row r="175" spans="1:13" s="139" customFormat="1" ht="10.5">
      <c r="A175" s="517"/>
      <c r="B175" s="518"/>
      <c r="C175" s="378" t="s">
        <v>343</v>
      </c>
      <c r="D175" s="518"/>
      <c r="E175" s="518"/>
      <c r="F175" s="518"/>
      <c r="G175" s="518"/>
      <c r="H175" s="519"/>
      <c r="I175" s="368">
        <v>167</v>
      </c>
      <c r="J175" s="656">
        <v>400</v>
      </c>
      <c r="K175" s="7">
        <v>0</v>
      </c>
      <c r="L175" s="631">
        <v>0</v>
      </c>
      <c r="M175" s="625">
        <f t="shared" si="0"/>
        <v>400</v>
      </c>
    </row>
    <row r="176" spans="1:13" s="139" customFormat="1" ht="10.5">
      <c r="A176" s="517"/>
      <c r="B176" s="518"/>
      <c r="C176" s="378" t="s">
        <v>298</v>
      </c>
      <c r="D176" s="518"/>
      <c r="E176" s="518"/>
      <c r="F176" s="518"/>
      <c r="G176" s="518"/>
      <c r="H176" s="519"/>
      <c r="I176" s="652">
        <v>168</v>
      </c>
      <c r="J176" s="656">
        <v>6533</v>
      </c>
      <c r="K176" s="7">
        <v>7410</v>
      </c>
      <c r="L176" s="631">
        <v>5895</v>
      </c>
      <c r="M176" s="625">
        <f t="shared" si="0"/>
        <v>8048</v>
      </c>
    </row>
    <row r="177" spans="1:13" s="139" customFormat="1" ht="10.5">
      <c r="A177" s="517"/>
      <c r="B177" s="518"/>
      <c r="C177" s="378" t="s">
        <v>359</v>
      </c>
      <c r="D177" s="518"/>
      <c r="E177" s="518"/>
      <c r="F177" s="518"/>
      <c r="G177" s="518"/>
      <c r="H177" s="519"/>
      <c r="I177" s="368">
        <v>169</v>
      </c>
      <c r="J177" s="656">
        <v>2461</v>
      </c>
      <c r="K177" s="7">
        <v>1437</v>
      </c>
      <c r="L177" s="631">
        <v>891</v>
      </c>
      <c r="M177" s="625">
        <f t="shared" si="0"/>
        <v>3007</v>
      </c>
    </row>
    <row r="178" spans="1:13" s="139" customFormat="1" ht="11.25" thickBot="1">
      <c r="A178" s="523"/>
      <c r="B178" s="524"/>
      <c r="C178" s="526" t="s">
        <v>300</v>
      </c>
      <c r="D178" s="524"/>
      <c r="E178" s="524"/>
      <c r="F178" s="524"/>
      <c r="G178" s="524"/>
      <c r="H178" s="525"/>
      <c r="I178" s="653">
        <v>170</v>
      </c>
      <c r="J178" s="657">
        <v>499</v>
      </c>
      <c r="K178" s="527">
        <v>4464</v>
      </c>
      <c r="L178" s="632">
        <v>0</v>
      </c>
      <c r="M178" s="639">
        <f t="shared" si="0"/>
        <v>4963</v>
      </c>
    </row>
    <row r="179" spans="1:13" ht="10.5">
      <c r="A179" s="517"/>
      <c r="B179" s="629" t="s">
        <v>112</v>
      </c>
      <c r="C179" s="518"/>
      <c r="D179" s="518"/>
      <c r="E179" s="518"/>
      <c r="F179" s="518"/>
      <c r="G179" s="518"/>
      <c r="H179" s="519"/>
      <c r="I179" s="651">
        <v>171</v>
      </c>
      <c r="J179" s="658" t="s">
        <v>836</v>
      </c>
      <c r="K179" s="522">
        <v>3274</v>
      </c>
      <c r="L179" s="635">
        <v>2378</v>
      </c>
      <c r="M179" s="646">
        <f>K179-L179</f>
        <v>896</v>
      </c>
    </row>
    <row r="180" spans="1:13" ht="10.5">
      <c r="A180" s="517"/>
      <c r="B180" s="521" t="s">
        <v>230</v>
      </c>
      <c r="C180" s="378" t="s">
        <v>127</v>
      </c>
      <c r="D180" s="518"/>
      <c r="E180" s="518"/>
      <c r="F180" s="518"/>
      <c r="G180" s="518"/>
      <c r="H180" s="519"/>
      <c r="I180" s="652">
        <v>172</v>
      </c>
      <c r="J180" s="659" t="s">
        <v>836</v>
      </c>
      <c r="K180" s="7">
        <v>2919</v>
      </c>
      <c r="L180" s="633">
        <v>2289</v>
      </c>
      <c r="M180" s="647">
        <f>K180-L180</f>
        <v>630</v>
      </c>
    </row>
    <row r="181" spans="1:13" ht="11.25" thickBot="1">
      <c r="A181" s="523"/>
      <c r="B181" s="524"/>
      <c r="C181" s="526" t="s">
        <v>485</v>
      </c>
      <c r="D181" s="524"/>
      <c r="E181" s="524"/>
      <c r="F181" s="524"/>
      <c r="G181" s="524"/>
      <c r="H181" s="525"/>
      <c r="I181" s="653">
        <v>173</v>
      </c>
      <c r="J181" s="660" t="s">
        <v>836</v>
      </c>
      <c r="K181" s="527">
        <v>355</v>
      </c>
      <c r="L181" s="632">
        <v>90</v>
      </c>
      <c r="M181" s="648">
        <f>K181-L181</f>
        <v>265</v>
      </c>
    </row>
    <row r="182" spans="11:12" ht="10.5">
      <c r="K182" s="528"/>
      <c r="L182" s="528"/>
    </row>
    <row r="183" spans="1:12" ht="12.75">
      <c r="A183" s="588" t="s">
        <v>486</v>
      </c>
      <c r="K183" s="528"/>
      <c r="L183" s="528"/>
    </row>
    <row r="184" spans="1:13" ht="10.5">
      <c r="A184" s="741" t="s">
        <v>487</v>
      </c>
      <c r="B184" s="742"/>
      <c r="C184" s="742"/>
      <c r="D184" s="742"/>
      <c r="E184" s="742"/>
      <c r="F184" s="742"/>
      <c r="G184" s="742"/>
      <c r="H184" s="742"/>
      <c r="I184" s="743"/>
      <c r="J184" s="743"/>
      <c r="K184" s="743"/>
      <c r="L184" s="743"/>
      <c r="M184" s="743"/>
    </row>
  </sheetData>
  <sheetProtection/>
  <mergeCells count="335">
    <mergeCell ref="J167:K167"/>
    <mergeCell ref="L167:M167"/>
    <mergeCell ref="A168:H170"/>
    <mergeCell ref="I168:I170"/>
    <mergeCell ref="J165:K165"/>
    <mergeCell ref="L165:M165"/>
    <mergeCell ref="J166:K166"/>
    <mergeCell ref="L166:M166"/>
    <mergeCell ref="J163:K163"/>
    <mergeCell ref="L163:M163"/>
    <mergeCell ref="J164:K164"/>
    <mergeCell ref="L164:M164"/>
    <mergeCell ref="J161:K161"/>
    <mergeCell ref="L161:M161"/>
    <mergeCell ref="J162:K162"/>
    <mergeCell ref="L162:M162"/>
    <mergeCell ref="J159:K159"/>
    <mergeCell ref="L159:M159"/>
    <mergeCell ref="J160:K160"/>
    <mergeCell ref="L160:M160"/>
    <mergeCell ref="J157:K157"/>
    <mergeCell ref="L157:M157"/>
    <mergeCell ref="J158:K158"/>
    <mergeCell ref="L158:M158"/>
    <mergeCell ref="J155:K155"/>
    <mergeCell ref="L155:M155"/>
    <mergeCell ref="J156:K156"/>
    <mergeCell ref="L156:M156"/>
    <mergeCell ref="J153:K153"/>
    <mergeCell ref="L153:M153"/>
    <mergeCell ref="J154:K154"/>
    <mergeCell ref="L154:M154"/>
    <mergeCell ref="J151:K151"/>
    <mergeCell ref="L151:M151"/>
    <mergeCell ref="J152:K152"/>
    <mergeCell ref="L152:M152"/>
    <mergeCell ref="J149:K149"/>
    <mergeCell ref="L149:M149"/>
    <mergeCell ref="J150:K150"/>
    <mergeCell ref="L150:M150"/>
    <mergeCell ref="J147:K147"/>
    <mergeCell ref="L147:M147"/>
    <mergeCell ref="J148:K148"/>
    <mergeCell ref="L148:M148"/>
    <mergeCell ref="J145:K145"/>
    <mergeCell ref="L145:M145"/>
    <mergeCell ref="J146:K146"/>
    <mergeCell ref="L146:M146"/>
    <mergeCell ref="J143:K143"/>
    <mergeCell ref="L143:M143"/>
    <mergeCell ref="J144:K144"/>
    <mergeCell ref="L144:M144"/>
    <mergeCell ref="J141:K141"/>
    <mergeCell ref="L141:M141"/>
    <mergeCell ref="J142:K142"/>
    <mergeCell ref="L142:M142"/>
    <mergeCell ref="J139:K139"/>
    <mergeCell ref="L139:M139"/>
    <mergeCell ref="J140:K140"/>
    <mergeCell ref="L140:M140"/>
    <mergeCell ref="J137:K137"/>
    <mergeCell ref="L137:M137"/>
    <mergeCell ref="J138:K138"/>
    <mergeCell ref="L138:M138"/>
    <mergeCell ref="J135:K135"/>
    <mergeCell ref="L135:M135"/>
    <mergeCell ref="J136:K136"/>
    <mergeCell ref="L136:M136"/>
    <mergeCell ref="J133:K133"/>
    <mergeCell ref="L133:M133"/>
    <mergeCell ref="J134:K134"/>
    <mergeCell ref="L134:M134"/>
    <mergeCell ref="J131:K131"/>
    <mergeCell ref="L131:M131"/>
    <mergeCell ref="J132:K132"/>
    <mergeCell ref="L132:M132"/>
    <mergeCell ref="J129:K129"/>
    <mergeCell ref="L129:M129"/>
    <mergeCell ref="J130:K130"/>
    <mergeCell ref="L130:M130"/>
    <mergeCell ref="J127:K127"/>
    <mergeCell ref="L127:M127"/>
    <mergeCell ref="J128:K128"/>
    <mergeCell ref="L128:M128"/>
    <mergeCell ref="J125:K125"/>
    <mergeCell ref="L125:M125"/>
    <mergeCell ref="J126:K126"/>
    <mergeCell ref="L126:M126"/>
    <mergeCell ref="J123:K123"/>
    <mergeCell ref="L123:M123"/>
    <mergeCell ref="J124:K124"/>
    <mergeCell ref="L124:M124"/>
    <mergeCell ref="J121:K121"/>
    <mergeCell ref="L121:M121"/>
    <mergeCell ref="J122:K122"/>
    <mergeCell ref="L122:M122"/>
    <mergeCell ref="J119:K119"/>
    <mergeCell ref="L119:M119"/>
    <mergeCell ref="J120:K120"/>
    <mergeCell ref="L120:M120"/>
    <mergeCell ref="J117:K117"/>
    <mergeCell ref="L117:M117"/>
    <mergeCell ref="J118:K118"/>
    <mergeCell ref="L118:M118"/>
    <mergeCell ref="J115:K115"/>
    <mergeCell ref="L115:M115"/>
    <mergeCell ref="J116:K116"/>
    <mergeCell ref="L116:M116"/>
    <mergeCell ref="J113:K113"/>
    <mergeCell ref="L113:M113"/>
    <mergeCell ref="J114:K114"/>
    <mergeCell ref="L114:M114"/>
    <mergeCell ref="J111:K111"/>
    <mergeCell ref="L111:M111"/>
    <mergeCell ref="J112:K112"/>
    <mergeCell ref="L112:M112"/>
    <mergeCell ref="J109:K109"/>
    <mergeCell ref="L109:M109"/>
    <mergeCell ref="J110:K110"/>
    <mergeCell ref="L110:M110"/>
    <mergeCell ref="J107:K107"/>
    <mergeCell ref="L107:M107"/>
    <mergeCell ref="J108:K108"/>
    <mergeCell ref="L108:M108"/>
    <mergeCell ref="J105:K105"/>
    <mergeCell ref="L105:M105"/>
    <mergeCell ref="J106:K106"/>
    <mergeCell ref="L106:M106"/>
    <mergeCell ref="J103:K103"/>
    <mergeCell ref="L103:M103"/>
    <mergeCell ref="J104:K104"/>
    <mergeCell ref="L104:M104"/>
    <mergeCell ref="J101:K101"/>
    <mergeCell ref="L101:M101"/>
    <mergeCell ref="J102:K102"/>
    <mergeCell ref="L102:M102"/>
    <mergeCell ref="J99:K99"/>
    <mergeCell ref="L99:M99"/>
    <mergeCell ref="J100:K100"/>
    <mergeCell ref="L100:M100"/>
    <mergeCell ref="J97:K97"/>
    <mergeCell ref="L97:M97"/>
    <mergeCell ref="J98:K98"/>
    <mergeCell ref="L98:M98"/>
    <mergeCell ref="J95:K95"/>
    <mergeCell ref="L95:M95"/>
    <mergeCell ref="J96:K96"/>
    <mergeCell ref="L96:M96"/>
    <mergeCell ref="J93:K93"/>
    <mergeCell ref="L93:M93"/>
    <mergeCell ref="J94:K94"/>
    <mergeCell ref="L94:M94"/>
    <mergeCell ref="J91:K91"/>
    <mergeCell ref="L91:M91"/>
    <mergeCell ref="J92:K92"/>
    <mergeCell ref="L92:M92"/>
    <mergeCell ref="J89:K89"/>
    <mergeCell ref="L89:M89"/>
    <mergeCell ref="J90:K90"/>
    <mergeCell ref="L90:M90"/>
    <mergeCell ref="J87:K87"/>
    <mergeCell ref="L87:M87"/>
    <mergeCell ref="J88:K88"/>
    <mergeCell ref="L88:M88"/>
    <mergeCell ref="J85:K85"/>
    <mergeCell ref="L85:M85"/>
    <mergeCell ref="J86:K86"/>
    <mergeCell ref="L86:M86"/>
    <mergeCell ref="J83:K83"/>
    <mergeCell ref="L83:M83"/>
    <mergeCell ref="J84:K84"/>
    <mergeCell ref="L84:M84"/>
    <mergeCell ref="J81:K81"/>
    <mergeCell ref="L81:M81"/>
    <mergeCell ref="J82:K82"/>
    <mergeCell ref="L82:M82"/>
    <mergeCell ref="J79:K79"/>
    <mergeCell ref="L79:M79"/>
    <mergeCell ref="J80:K80"/>
    <mergeCell ref="L80:M80"/>
    <mergeCell ref="J77:K77"/>
    <mergeCell ref="L77:M77"/>
    <mergeCell ref="J78:K78"/>
    <mergeCell ref="L78:M78"/>
    <mergeCell ref="J75:K75"/>
    <mergeCell ref="L75:M75"/>
    <mergeCell ref="J76:K76"/>
    <mergeCell ref="L76:M76"/>
    <mergeCell ref="J73:K73"/>
    <mergeCell ref="L73:M73"/>
    <mergeCell ref="J74:K74"/>
    <mergeCell ref="L74:M74"/>
    <mergeCell ref="J71:K71"/>
    <mergeCell ref="L71:M71"/>
    <mergeCell ref="J72:K72"/>
    <mergeCell ref="L72:M72"/>
    <mergeCell ref="J69:K69"/>
    <mergeCell ref="L69:M69"/>
    <mergeCell ref="J70:K70"/>
    <mergeCell ref="L70:M70"/>
    <mergeCell ref="J67:K67"/>
    <mergeCell ref="L67:M67"/>
    <mergeCell ref="J68:K68"/>
    <mergeCell ref="L68:M68"/>
    <mergeCell ref="J65:K65"/>
    <mergeCell ref="L65:M65"/>
    <mergeCell ref="J66:K66"/>
    <mergeCell ref="L66:M66"/>
    <mergeCell ref="J63:K63"/>
    <mergeCell ref="L63:M63"/>
    <mergeCell ref="J64:K64"/>
    <mergeCell ref="L64:M64"/>
    <mergeCell ref="J61:K61"/>
    <mergeCell ref="L61:M61"/>
    <mergeCell ref="J62:K62"/>
    <mergeCell ref="L62:M62"/>
    <mergeCell ref="J59:K59"/>
    <mergeCell ref="L59:M59"/>
    <mergeCell ref="J60:K60"/>
    <mergeCell ref="L60:M60"/>
    <mergeCell ref="J57:K57"/>
    <mergeCell ref="L57:M57"/>
    <mergeCell ref="J58:K58"/>
    <mergeCell ref="L58:M58"/>
    <mergeCell ref="J55:K55"/>
    <mergeCell ref="L55:M55"/>
    <mergeCell ref="J56:K56"/>
    <mergeCell ref="L56:M56"/>
    <mergeCell ref="J53:K53"/>
    <mergeCell ref="L53:M53"/>
    <mergeCell ref="J54:K54"/>
    <mergeCell ref="L54:M54"/>
    <mergeCell ref="J51:K51"/>
    <mergeCell ref="L51:M51"/>
    <mergeCell ref="J52:K52"/>
    <mergeCell ref="L52:M52"/>
    <mergeCell ref="J49:K49"/>
    <mergeCell ref="L49:M49"/>
    <mergeCell ref="J50:K50"/>
    <mergeCell ref="L50:M50"/>
    <mergeCell ref="J47:K47"/>
    <mergeCell ref="L47:M47"/>
    <mergeCell ref="J48:K48"/>
    <mergeCell ref="L48:M48"/>
    <mergeCell ref="J45:K45"/>
    <mergeCell ref="L45:M45"/>
    <mergeCell ref="J46:K46"/>
    <mergeCell ref="L46:M46"/>
    <mergeCell ref="J43:K43"/>
    <mergeCell ref="L43:M43"/>
    <mergeCell ref="J44:K44"/>
    <mergeCell ref="L44:M44"/>
    <mergeCell ref="J41:K41"/>
    <mergeCell ref="L41:M41"/>
    <mergeCell ref="J42:K42"/>
    <mergeCell ref="L42:M42"/>
    <mergeCell ref="J39:K39"/>
    <mergeCell ref="L39:M39"/>
    <mergeCell ref="J40:K40"/>
    <mergeCell ref="L40:M40"/>
    <mergeCell ref="J37:K37"/>
    <mergeCell ref="L37:M37"/>
    <mergeCell ref="J38:K38"/>
    <mergeCell ref="L38:M38"/>
    <mergeCell ref="J35:K35"/>
    <mergeCell ref="L35:M35"/>
    <mergeCell ref="J36:K36"/>
    <mergeCell ref="L36:M36"/>
    <mergeCell ref="J33:K33"/>
    <mergeCell ref="L33:M33"/>
    <mergeCell ref="J34:K34"/>
    <mergeCell ref="L34:M34"/>
    <mergeCell ref="J31:K31"/>
    <mergeCell ref="L31:M31"/>
    <mergeCell ref="J32:K32"/>
    <mergeCell ref="L32:M32"/>
    <mergeCell ref="J29:K29"/>
    <mergeCell ref="L29:M29"/>
    <mergeCell ref="J30:K30"/>
    <mergeCell ref="L30:M30"/>
    <mergeCell ref="J27:K27"/>
    <mergeCell ref="L27:M27"/>
    <mergeCell ref="J28:K28"/>
    <mergeCell ref="L28:M28"/>
    <mergeCell ref="J25:K25"/>
    <mergeCell ref="L25:M25"/>
    <mergeCell ref="J26:K26"/>
    <mergeCell ref="L26:M26"/>
    <mergeCell ref="J23:K23"/>
    <mergeCell ref="L23:M23"/>
    <mergeCell ref="J24:K24"/>
    <mergeCell ref="L24:M24"/>
    <mergeCell ref="J21:K21"/>
    <mergeCell ref="L21:M21"/>
    <mergeCell ref="J22:K22"/>
    <mergeCell ref="L22:M22"/>
    <mergeCell ref="J19:K19"/>
    <mergeCell ref="L19:M19"/>
    <mergeCell ref="J20:K20"/>
    <mergeCell ref="L20:M20"/>
    <mergeCell ref="J17:K17"/>
    <mergeCell ref="L17:M17"/>
    <mergeCell ref="J18:K18"/>
    <mergeCell ref="L18:M18"/>
    <mergeCell ref="J15:K15"/>
    <mergeCell ref="L15:M15"/>
    <mergeCell ref="J16:K16"/>
    <mergeCell ref="L16:M16"/>
    <mergeCell ref="J13:K13"/>
    <mergeCell ref="L13:M13"/>
    <mergeCell ref="J14:K14"/>
    <mergeCell ref="L14:M14"/>
    <mergeCell ref="J11:K11"/>
    <mergeCell ref="L11:M11"/>
    <mergeCell ref="J12:K12"/>
    <mergeCell ref="L12:M12"/>
    <mergeCell ref="L8:M8"/>
    <mergeCell ref="J9:K9"/>
    <mergeCell ref="L9:M9"/>
    <mergeCell ref="J10:K10"/>
    <mergeCell ref="L10:M10"/>
    <mergeCell ref="A2:H3"/>
    <mergeCell ref="A4:H5"/>
    <mergeCell ref="I4:I5"/>
    <mergeCell ref="J4:K5"/>
    <mergeCell ref="L4:M5"/>
    <mergeCell ref="J6:K6"/>
    <mergeCell ref="A184:M184"/>
    <mergeCell ref="A6:H6"/>
    <mergeCell ref="A80:H80"/>
    <mergeCell ref="A154:H154"/>
    <mergeCell ref="L6:M6"/>
    <mergeCell ref="J7:K7"/>
    <mergeCell ref="L7:M7"/>
    <mergeCell ref="J8:K8"/>
  </mergeCells>
  <printOptions/>
  <pageMargins left="0.5511811023622047" right="0.3937007874015748" top="0.32" bottom="0.33" header="0.17" footer="0.25"/>
  <pageSetup fitToHeight="3" horizontalDpi="600" verticalDpi="600" orientation="portrait" paperSize="9" scale="92" r:id="rId1"/>
  <rowBreaks count="1" manualBreakCount="1">
    <brk id="1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D7"/>
  <sheetViews>
    <sheetView workbookViewId="0" topLeftCell="A1">
      <selection activeCell="C6" sqref="C6"/>
    </sheetView>
  </sheetViews>
  <sheetFormatPr defaultColWidth="9.33203125" defaultRowHeight="10.5"/>
  <cols>
    <col min="1" max="1" width="33.66015625" style="2" customWidth="1"/>
    <col min="2" max="4" width="17" style="2" customWidth="1"/>
    <col min="5" max="16384" width="9.33203125" style="2" customWidth="1"/>
  </cols>
  <sheetData>
    <row r="1" ht="10.5">
      <c r="A1" s="1" t="s">
        <v>573</v>
      </c>
    </row>
    <row r="3" ht="10.5">
      <c r="A3" s="1" t="s">
        <v>130</v>
      </c>
    </row>
    <row r="4" ht="10.5">
      <c r="D4" s="3" t="s">
        <v>131</v>
      </c>
    </row>
    <row r="5" spans="1:4" s="5" customFormat="1" ht="33.75" customHeight="1">
      <c r="A5" s="4" t="s">
        <v>132</v>
      </c>
      <c r="B5" s="4" t="s">
        <v>133</v>
      </c>
      <c r="C5" s="4" t="s">
        <v>134</v>
      </c>
      <c r="D5" s="4" t="s">
        <v>135</v>
      </c>
    </row>
    <row r="6" spans="1:4" ht="13.5" customHeight="1">
      <c r="A6" s="6" t="s">
        <v>922</v>
      </c>
      <c r="B6" s="7">
        <v>901</v>
      </c>
      <c r="C6" s="7">
        <v>401</v>
      </c>
      <c r="D6" s="8">
        <f>SUM(B6:C6)</f>
        <v>1302</v>
      </c>
    </row>
    <row r="7" ht="10.5">
      <c r="A7" s="9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8"/>
  <sheetViews>
    <sheetView workbookViewId="0" topLeftCell="A1">
      <selection activeCell="J6" sqref="J6"/>
    </sheetView>
  </sheetViews>
  <sheetFormatPr defaultColWidth="9.33203125" defaultRowHeight="10.5"/>
  <cols>
    <col min="1" max="1" width="13" style="2" customWidth="1"/>
    <col min="2" max="10" width="12.66015625" style="2" customWidth="1"/>
    <col min="11" max="16384" width="9.33203125" style="2" customWidth="1"/>
  </cols>
  <sheetData>
    <row r="1" ht="10.5">
      <c r="A1" s="1" t="s">
        <v>146</v>
      </c>
    </row>
    <row r="3" ht="10.5">
      <c r="A3" s="1" t="s">
        <v>136</v>
      </c>
    </row>
    <row r="4" ht="10.5">
      <c r="J4" s="3" t="s">
        <v>137</v>
      </c>
    </row>
    <row r="5" spans="1:10" ht="10.5">
      <c r="A5" s="789" t="s">
        <v>138</v>
      </c>
      <c r="B5" s="10" t="s">
        <v>139</v>
      </c>
      <c r="C5" s="10" t="s">
        <v>140</v>
      </c>
      <c r="D5" s="10" t="s">
        <v>141</v>
      </c>
      <c r="E5" s="10" t="s">
        <v>142</v>
      </c>
      <c r="F5" s="10" t="s">
        <v>143</v>
      </c>
      <c r="G5" s="10" t="s">
        <v>144</v>
      </c>
      <c r="H5" s="10" t="s">
        <v>145</v>
      </c>
      <c r="I5" s="10" t="s">
        <v>673</v>
      </c>
      <c r="J5" s="10" t="s">
        <v>172</v>
      </c>
    </row>
    <row r="6" spans="1:10" ht="10.5">
      <c r="A6" s="789"/>
      <c r="B6" s="7">
        <v>-597</v>
      </c>
      <c r="C6" s="7">
        <v>-4226</v>
      </c>
      <c r="D6" s="7">
        <v>-4184</v>
      </c>
      <c r="E6" s="7">
        <v>-4101</v>
      </c>
      <c r="F6" s="7">
        <v>-5403</v>
      </c>
      <c r="G6" s="7">
        <v>-1087</v>
      </c>
      <c r="H6" s="7">
        <v>-494</v>
      </c>
      <c r="I6" s="7">
        <v>1817</v>
      </c>
      <c r="J6" s="7">
        <v>4204</v>
      </c>
    </row>
    <row r="8" ht="10.5">
      <c r="A8" s="2" t="s">
        <v>503</v>
      </c>
    </row>
  </sheetData>
  <sheetProtection sheet="1" objects="1" scenarios="1"/>
  <mergeCells count="1">
    <mergeCell ref="A5:A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60"/>
  <sheetViews>
    <sheetView workbookViewId="0" topLeftCell="E5">
      <selection activeCell="Q18" sqref="Q18"/>
    </sheetView>
  </sheetViews>
  <sheetFormatPr defaultColWidth="9.33203125" defaultRowHeight="10.5"/>
  <cols>
    <col min="1" max="1" width="3.83203125" style="12" customWidth="1"/>
    <col min="2" max="2" width="58.5" style="12" customWidth="1"/>
    <col min="3" max="8" width="11.16015625" style="12" customWidth="1"/>
    <col min="9" max="9" width="11.66015625" style="12" customWidth="1"/>
    <col min="10" max="16" width="11.16015625" style="12" customWidth="1"/>
    <col min="17" max="16384" width="9.33203125" style="12" customWidth="1"/>
  </cols>
  <sheetData>
    <row r="1" spans="1:13" ht="10.5">
      <c r="A1" s="11" t="s">
        <v>159</v>
      </c>
      <c r="K1" s="2"/>
      <c r="L1" s="2"/>
      <c r="M1" s="2"/>
    </row>
    <row r="2" s="2" customFormat="1" ht="10.5"/>
    <row r="3" ht="10.5">
      <c r="A3" s="11" t="s">
        <v>1043</v>
      </c>
    </row>
    <row r="4" s="2" customFormat="1" ht="11.25" thickBot="1">
      <c r="P4" s="3" t="s">
        <v>137</v>
      </c>
    </row>
    <row r="5" spans="1:16" s="5" customFormat="1" ht="52.5" customHeight="1" thickBot="1">
      <c r="A5" s="13" t="s">
        <v>147</v>
      </c>
      <c r="B5" s="14" t="s">
        <v>148</v>
      </c>
      <c r="C5" s="797" t="s">
        <v>162</v>
      </c>
      <c r="D5" s="791"/>
      <c r="E5" s="790" t="s">
        <v>161</v>
      </c>
      <c r="F5" s="791"/>
      <c r="G5" s="790" t="s">
        <v>152</v>
      </c>
      <c r="H5" s="791"/>
      <c r="I5" s="15" t="s">
        <v>163</v>
      </c>
      <c r="J5" s="790" t="s">
        <v>150</v>
      </c>
      <c r="K5" s="791"/>
      <c r="L5" s="16" t="s">
        <v>151</v>
      </c>
      <c r="M5" s="17" t="s">
        <v>152</v>
      </c>
      <c r="N5" s="18" t="s">
        <v>153</v>
      </c>
      <c r="O5" s="19" t="s">
        <v>495</v>
      </c>
      <c r="P5" s="20" t="s">
        <v>154</v>
      </c>
    </row>
    <row r="6" spans="1:16" s="5" customFormat="1" ht="11.25" thickBot="1">
      <c r="A6" s="13"/>
      <c r="B6" s="529" t="s">
        <v>674</v>
      </c>
      <c r="C6" s="22" t="s">
        <v>155</v>
      </c>
      <c r="D6" s="23" t="s">
        <v>156</v>
      </c>
      <c r="E6" s="23" t="s">
        <v>155</v>
      </c>
      <c r="F6" s="23" t="s">
        <v>156</v>
      </c>
      <c r="G6" s="23" t="s">
        <v>155</v>
      </c>
      <c r="H6" s="23" t="s">
        <v>156</v>
      </c>
      <c r="I6" s="23"/>
      <c r="J6" s="23" t="s">
        <v>155</v>
      </c>
      <c r="K6" s="23" t="s">
        <v>156</v>
      </c>
      <c r="L6" s="24"/>
      <c r="M6" s="25"/>
      <c r="N6" s="26"/>
      <c r="O6" s="24"/>
      <c r="P6" s="21"/>
    </row>
    <row r="7" spans="1:16" s="5" customFormat="1" ht="11.25" thickBot="1">
      <c r="A7" s="22"/>
      <c r="B7" s="98" t="s">
        <v>160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9">
        <v>10</v>
      </c>
      <c r="M7" s="30">
        <v>11</v>
      </c>
      <c r="N7" s="28">
        <v>12</v>
      </c>
      <c r="O7" s="23">
        <v>13</v>
      </c>
      <c r="P7" s="27">
        <v>14</v>
      </c>
    </row>
    <row r="8" spans="1:16" s="37" customFormat="1" ht="3.75" customHeight="1" thickBot="1">
      <c r="A8" s="31"/>
      <c r="B8" s="32"/>
      <c r="C8" s="33"/>
      <c r="D8" s="33"/>
      <c r="E8" s="34"/>
      <c r="F8" s="34"/>
      <c r="G8" s="34"/>
      <c r="H8" s="34"/>
      <c r="I8" s="35"/>
      <c r="J8" s="35"/>
      <c r="K8" s="35"/>
      <c r="L8" s="36"/>
      <c r="M8" s="25"/>
      <c r="N8" s="26"/>
      <c r="O8" s="24"/>
      <c r="P8" s="21"/>
    </row>
    <row r="9" spans="1:16" ht="13.5" customHeight="1" thickBot="1">
      <c r="A9" s="38">
        <v>1</v>
      </c>
      <c r="B9" s="39" t="s">
        <v>496</v>
      </c>
      <c r="C9" s="40">
        <v>109402</v>
      </c>
      <c r="D9" s="41"/>
      <c r="E9" s="41"/>
      <c r="F9" s="41"/>
      <c r="G9" s="596">
        <f>C9+E9</f>
        <v>109402</v>
      </c>
      <c r="H9" s="596">
        <f>D9+F9</f>
        <v>0</v>
      </c>
      <c r="I9" s="42">
        <f>SUM(G9:H9)</f>
        <v>109402</v>
      </c>
      <c r="J9" s="41"/>
      <c r="K9" s="41"/>
      <c r="L9" s="43">
        <f>SUM(J9:K9)</f>
        <v>0</v>
      </c>
      <c r="M9" s="44">
        <f>I9+L9</f>
        <v>109402</v>
      </c>
      <c r="N9" s="40">
        <v>104938</v>
      </c>
      <c r="O9" s="45">
        <v>4464</v>
      </c>
      <c r="P9" s="46">
        <f>M9-N9-O9</f>
        <v>0</v>
      </c>
    </row>
    <row r="10" spans="1:16" s="37" customFormat="1" ht="3.75" customHeight="1" thickBot="1">
      <c r="A10" s="47"/>
      <c r="B10" s="48"/>
      <c r="C10" s="129"/>
      <c r="D10" s="129"/>
      <c r="E10" s="78"/>
      <c r="F10" s="78"/>
      <c r="G10" s="50"/>
      <c r="H10" s="50"/>
      <c r="I10" s="51"/>
      <c r="J10" s="50"/>
      <c r="K10" s="50"/>
      <c r="L10" s="52"/>
      <c r="M10" s="53"/>
      <c r="N10" s="49"/>
      <c r="O10" s="54"/>
      <c r="P10" s="55"/>
    </row>
    <row r="11" spans="1:16" ht="13.5" customHeight="1">
      <c r="A11" s="101">
        <v>2</v>
      </c>
      <c r="B11" s="115" t="s">
        <v>497</v>
      </c>
      <c r="C11" s="125">
        <f aca="true" t="shared" si="0" ref="C11:K11">SUM(C12:C13)</f>
        <v>13610</v>
      </c>
      <c r="D11" s="114">
        <f t="shared" si="0"/>
        <v>0</v>
      </c>
      <c r="E11" s="114">
        <f t="shared" si="0"/>
        <v>0</v>
      </c>
      <c r="F11" s="114">
        <f t="shared" si="0"/>
        <v>0</v>
      </c>
      <c r="G11" s="114">
        <f t="shared" si="0"/>
        <v>13610</v>
      </c>
      <c r="H11" s="114">
        <f t="shared" si="0"/>
        <v>0</v>
      </c>
      <c r="I11" s="103">
        <f t="shared" si="0"/>
        <v>13610</v>
      </c>
      <c r="J11" s="114">
        <f t="shared" si="0"/>
        <v>64663</v>
      </c>
      <c r="K11" s="114">
        <f t="shared" si="0"/>
        <v>237</v>
      </c>
      <c r="L11" s="104">
        <f>SUM(J11:K11)</f>
        <v>64900</v>
      </c>
      <c r="M11" s="108">
        <f>I11+L11</f>
        <v>78510</v>
      </c>
      <c r="N11" s="114">
        <f>SUM(N12:N13)</f>
        <v>74856</v>
      </c>
      <c r="O11" s="114">
        <f>SUM(O12:O13)</f>
        <v>3327</v>
      </c>
      <c r="P11" s="104">
        <f>M11-N11-O11</f>
        <v>327</v>
      </c>
    </row>
    <row r="12" spans="1:16" ht="13.5" customHeight="1">
      <c r="A12" s="99"/>
      <c r="B12" s="116" t="s">
        <v>164</v>
      </c>
      <c r="C12" s="66">
        <v>13610</v>
      </c>
      <c r="D12" s="67"/>
      <c r="E12" s="67"/>
      <c r="F12" s="67"/>
      <c r="G12" s="597">
        <f>C12+E12</f>
        <v>13610</v>
      </c>
      <c r="H12" s="597">
        <f>D12+F12</f>
        <v>0</v>
      </c>
      <c r="I12" s="68">
        <f>SUM(G12:H12)</f>
        <v>13610</v>
      </c>
      <c r="J12" s="67">
        <v>64471</v>
      </c>
      <c r="K12" s="67">
        <v>237</v>
      </c>
      <c r="L12" s="105">
        <f>SUM(J12:K12)</f>
        <v>64708</v>
      </c>
      <c r="M12" s="109">
        <f>I12+L12</f>
        <v>78318</v>
      </c>
      <c r="N12" s="112">
        <v>74669</v>
      </c>
      <c r="O12" s="67">
        <v>3327</v>
      </c>
      <c r="P12" s="105">
        <f>M12-N12-O12</f>
        <v>322</v>
      </c>
    </row>
    <row r="13" spans="1:16" ht="13.5" customHeight="1" thickBot="1">
      <c r="A13" s="106"/>
      <c r="B13" s="117" t="s">
        <v>165</v>
      </c>
      <c r="C13" s="84"/>
      <c r="D13" s="85"/>
      <c r="E13" s="85"/>
      <c r="F13" s="85"/>
      <c r="G13" s="598">
        <f>C13+E13</f>
        <v>0</v>
      </c>
      <c r="H13" s="598">
        <f>D13+F13</f>
        <v>0</v>
      </c>
      <c r="I13" s="86">
        <f>SUM(G13:H13)</f>
        <v>0</v>
      </c>
      <c r="J13" s="85">
        <v>192</v>
      </c>
      <c r="K13" s="85"/>
      <c r="L13" s="107">
        <f>SUM(J13:K13)</f>
        <v>192</v>
      </c>
      <c r="M13" s="110">
        <f>I13+L13</f>
        <v>192</v>
      </c>
      <c r="N13" s="113">
        <v>187</v>
      </c>
      <c r="O13" s="85"/>
      <c r="P13" s="107">
        <f>M13-N13-O13</f>
        <v>5</v>
      </c>
    </row>
    <row r="14" spans="1:16" s="37" customFormat="1" ht="3.75" customHeight="1" thickBot="1">
      <c r="A14" s="99"/>
      <c r="B14" s="100"/>
      <c r="C14" s="94"/>
      <c r="D14" s="94"/>
      <c r="E14" s="95"/>
      <c r="F14" s="95"/>
      <c r="G14" s="95"/>
      <c r="H14" s="95"/>
      <c r="I14" s="95"/>
      <c r="J14" s="95"/>
      <c r="K14" s="95"/>
      <c r="L14" s="73"/>
      <c r="M14" s="74"/>
      <c r="N14" s="94"/>
      <c r="O14" s="96"/>
      <c r="P14" s="77"/>
    </row>
    <row r="15" spans="1:16" ht="13.5" customHeight="1" thickBot="1">
      <c r="A15" s="38">
        <v>3</v>
      </c>
      <c r="B15" s="39" t="s">
        <v>498</v>
      </c>
      <c r="C15" s="56">
        <f aca="true" t="shared" si="1" ref="C15:I15">SUM(C16:C35)</f>
        <v>0</v>
      </c>
      <c r="D15" s="56">
        <f t="shared" si="1"/>
        <v>0</v>
      </c>
      <c r="E15" s="56">
        <f t="shared" si="1"/>
        <v>0</v>
      </c>
      <c r="F15" s="56">
        <f t="shared" si="1"/>
        <v>0</v>
      </c>
      <c r="G15" s="56">
        <f t="shared" si="1"/>
        <v>0</v>
      </c>
      <c r="H15" s="56">
        <f t="shared" si="1"/>
        <v>0</v>
      </c>
      <c r="I15" s="599">
        <f t="shared" si="1"/>
        <v>0</v>
      </c>
      <c r="J15" s="56">
        <f>SUM(J16:J35)</f>
        <v>8188</v>
      </c>
      <c r="K15" s="56">
        <f>SUM(K16:K35)</f>
        <v>0</v>
      </c>
      <c r="L15" s="43">
        <f>SUM(J15:K15)</f>
        <v>8188</v>
      </c>
      <c r="M15" s="44">
        <f>I15+L15</f>
        <v>8188</v>
      </c>
      <c r="N15" s="56">
        <f>SUM(N16:N35)</f>
        <v>7898</v>
      </c>
      <c r="O15" s="56">
        <f>SUM(O16:O35)</f>
        <v>176</v>
      </c>
      <c r="P15" s="46">
        <f>M15-N15-O15</f>
        <v>114</v>
      </c>
    </row>
    <row r="16" spans="1:16" ht="12" customHeight="1">
      <c r="A16" s="792" t="s">
        <v>157</v>
      </c>
      <c r="B16" s="122" t="s">
        <v>166</v>
      </c>
      <c r="C16" s="58"/>
      <c r="D16" s="58"/>
      <c r="E16" s="59"/>
      <c r="F16" s="58"/>
      <c r="G16" s="118">
        <f aca="true" t="shared" si="2" ref="G16:H18">C16+E16</f>
        <v>0</v>
      </c>
      <c r="H16" s="118">
        <f t="shared" si="2"/>
        <v>0</v>
      </c>
      <c r="I16" s="60">
        <f>SUM(G16:H16)</f>
        <v>0</v>
      </c>
      <c r="J16" s="59">
        <v>6217</v>
      </c>
      <c r="K16" s="59"/>
      <c r="L16" s="61">
        <f>SUM(J16:K16)</f>
        <v>6217</v>
      </c>
      <c r="M16" s="62">
        <f>I16+L16</f>
        <v>6217</v>
      </c>
      <c r="N16" s="58">
        <v>6007</v>
      </c>
      <c r="O16" s="63">
        <v>169</v>
      </c>
      <c r="P16" s="64">
        <f>M16-N16-O16</f>
        <v>41</v>
      </c>
    </row>
    <row r="17" spans="1:16" ht="12" customHeight="1">
      <c r="A17" s="793"/>
      <c r="B17" s="123" t="s">
        <v>167</v>
      </c>
      <c r="C17" s="66"/>
      <c r="D17" s="66"/>
      <c r="E17" s="67"/>
      <c r="F17" s="66"/>
      <c r="G17" s="119">
        <f t="shared" si="2"/>
        <v>0</v>
      </c>
      <c r="H17" s="119">
        <f t="shared" si="2"/>
        <v>0</v>
      </c>
      <c r="I17" s="68">
        <f>SUM(G17:H17)</f>
        <v>0</v>
      </c>
      <c r="J17" s="67"/>
      <c r="K17" s="67"/>
      <c r="L17" s="61">
        <f>SUM(J17:K17)</f>
        <v>0</v>
      </c>
      <c r="M17" s="62">
        <f>I17+L17</f>
        <v>0</v>
      </c>
      <c r="N17" s="58"/>
      <c r="O17" s="63"/>
      <c r="P17" s="64">
        <f>M17-N17-O17</f>
        <v>0</v>
      </c>
    </row>
    <row r="18" spans="1:16" ht="12" customHeight="1">
      <c r="A18" s="793"/>
      <c r="B18" s="123" t="s">
        <v>168</v>
      </c>
      <c r="C18" s="66"/>
      <c r="D18" s="66"/>
      <c r="E18" s="67"/>
      <c r="F18" s="66"/>
      <c r="G18" s="119">
        <f t="shared" si="2"/>
        <v>0</v>
      </c>
      <c r="H18" s="119">
        <f t="shared" si="2"/>
        <v>0</v>
      </c>
      <c r="I18" s="68">
        <f>SUM(G18:H18)</f>
        <v>0</v>
      </c>
      <c r="J18" s="67">
        <v>1971</v>
      </c>
      <c r="K18" s="67"/>
      <c r="L18" s="61">
        <f>SUM(J18:K18)</f>
        <v>1971</v>
      </c>
      <c r="M18" s="62">
        <f>I18+L18</f>
        <v>1971</v>
      </c>
      <c r="N18" s="58">
        <v>1891</v>
      </c>
      <c r="O18" s="63">
        <v>7</v>
      </c>
      <c r="P18" s="64">
        <f>M18-N18-O18</f>
        <v>73</v>
      </c>
    </row>
    <row r="19" spans="1:16" ht="12" customHeight="1">
      <c r="A19" s="793"/>
      <c r="B19" s="123" t="s">
        <v>169</v>
      </c>
      <c r="C19" s="66"/>
      <c r="D19" s="66"/>
      <c r="E19" s="67"/>
      <c r="F19" s="66"/>
      <c r="G19" s="119">
        <f aca="true" t="shared" si="3" ref="G19:G32">C19+E19</f>
        <v>0</v>
      </c>
      <c r="H19" s="119">
        <f aca="true" t="shared" si="4" ref="H19:H32">D19+F19</f>
        <v>0</v>
      </c>
      <c r="I19" s="68">
        <f aca="true" t="shared" si="5" ref="I19:I32">SUM(G19:H19)</f>
        <v>0</v>
      </c>
      <c r="J19" s="67"/>
      <c r="K19" s="67"/>
      <c r="L19" s="61">
        <f aca="true" t="shared" si="6" ref="L19:L32">SUM(J19:K19)</f>
        <v>0</v>
      </c>
      <c r="M19" s="62">
        <f aca="true" t="shared" si="7" ref="M19:M32">I19+L19</f>
        <v>0</v>
      </c>
      <c r="N19" s="58"/>
      <c r="O19" s="63"/>
      <c r="P19" s="64">
        <f aca="true" t="shared" si="8" ref="P19:P32">M19-N19-O19</f>
        <v>0</v>
      </c>
    </row>
    <row r="20" spans="1:16" ht="12" customHeight="1">
      <c r="A20" s="793"/>
      <c r="B20" s="123" t="s">
        <v>195</v>
      </c>
      <c r="C20" s="66"/>
      <c r="D20" s="66"/>
      <c r="E20" s="67"/>
      <c r="F20" s="66"/>
      <c r="G20" s="119">
        <f t="shared" si="3"/>
        <v>0</v>
      </c>
      <c r="H20" s="119">
        <f t="shared" si="4"/>
        <v>0</v>
      </c>
      <c r="I20" s="68">
        <f t="shared" si="5"/>
        <v>0</v>
      </c>
      <c r="J20" s="67"/>
      <c r="K20" s="67"/>
      <c r="L20" s="61">
        <f t="shared" si="6"/>
        <v>0</v>
      </c>
      <c r="M20" s="62">
        <f t="shared" si="7"/>
        <v>0</v>
      </c>
      <c r="N20" s="58"/>
      <c r="O20" s="63"/>
      <c r="P20" s="64">
        <f t="shared" si="8"/>
        <v>0</v>
      </c>
    </row>
    <row r="21" spans="1:16" ht="12" customHeight="1">
      <c r="A21" s="793"/>
      <c r="B21" s="123" t="s">
        <v>196</v>
      </c>
      <c r="C21" s="66"/>
      <c r="D21" s="66"/>
      <c r="E21" s="67"/>
      <c r="F21" s="66"/>
      <c r="G21" s="119">
        <f t="shared" si="3"/>
        <v>0</v>
      </c>
      <c r="H21" s="119">
        <f t="shared" si="4"/>
        <v>0</v>
      </c>
      <c r="I21" s="68">
        <f t="shared" si="5"/>
        <v>0</v>
      </c>
      <c r="J21" s="67"/>
      <c r="K21" s="67"/>
      <c r="L21" s="61">
        <f t="shared" si="6"/>
        <v>0</v>
      </c>
      <c r="M21" s="62">
        <f t="shared" si="7"/>
        <v>0</v>
      </c>
      <c r="N21" s="58"/>
      <c r="O21" s="63"/>
      <c r="P21" s="64">
        <f t="shared" si="8"/>
        <v>0</v>
      </c>
    </row>
    <row r="22" spans="1:16" ht="12" customHeight="1">
      <c r="A22" s="793"/>
      <c r="B22" s="123" t="s">
        <v>197</v>
      </c>
      <c r="C22" s="66"/>
      <c r="D22" s="66"/>
      <c r="E22" s="67"/>
      <c r="F22" s="66"/>
      <c r="G22" s="119">
        <f t="shared" si="3"/>
        <v>0</v>
      </c>
      <c r="H22" s="119">
        <f t="shared" si="4"/>
        <v>0</v>
      </c>
      <c r="I22" s="68">
        <f t="shared" si="5"/>
        <v>0</v>
      </c>
      <c r="J22" s="67"/>
      <c r="K22" s="67"/>
      <c r="L22" s="61">
        <f t="shared" si="6"/>
        <v>0</v>
      </c>
      <c r="M22" s="62">
        <f t="shared" si="7"/>
        <v>0</v>
      </c>
      <c r="N22" s="58"/>
      <c r="O22" s="63"/>
      <c r="P22" s="64">
        <f t="shared" si="8"/>
        <v>0</v>
      </c>
    </row>
    <row r="23" spans="1:16" ht="12" customHeight="1">
      <c r="A23" s="793"/>
      <c r="B23" s="123" t="s">
        <v>198</v>
      </c>
      <c r="C23" s="66"/>
      <c r="D23" s="66"/>
      <c r="E23" s="67"/>
      <c r="F23" s="66"/>
      <c r="G23" s="119">
        <f t="shared" si="3"/>
        <v>0</v>
      </c>
      <c r="H23" s="119">
        <f t="shared" si="4"/>
        <v>0</v>
      </c>
      <c r="I23" s="68">
        <f t="shared" si="5"/>
        <v>0</v>
      </c>
      <c r="J23" s="67"/>
      <c r="K23" s="67"/>
      <c r="L23" s="61">
        <f t="shared" si="6"/>
        <v>0</v>
      </c>
      <c r="M23" s="62">
        <f t="shared" si="7"/>
        <v>0</v>
      </c>
      <c r="N23" s="58"/>
      <c r="O23" s="63"/>
      <c r="P23" s="64">
        <f t="shared" si="8"/>
        <v>0</v>
      </c>
    </row>
    <row r="24" spans="1:16" ht="12" customHeight="1">
      <c r="A24" s="793"/>
      <c r="B24" s="123" t="s">
        <v>199</v>
      </c>
      <c r="C24" s="66"/>
      <c r="D24" s="66"/>
      <c r="E24" s="67"/>
      <c r="F24" s="66"/>
      <c r="G24" s="119">
        <f t="shared" si="3"/>
        <v>0</v>
      </c>
      <c r="H24" s="119">
        <f t="shared" si="4"/>
        <v>0</v>
      </c>
      <c r="I24" s="68">
        <f t="shared" si="5"/>
        <v>0</v>
      </c>
      <c r="J24" s="67"/>
      <c r="K24" s="67"/>
      <c r="L24" s="61">
        <f t="shared" si="6"/>
        <v>0</v>
      </c>
      <c r="M24" s="62">
        <f t="shared" si="7"/>
        <v>0</v>
      </c>
      <c r="N24" s="58"/>
      <c r="O24" s="63"/>
      <c r="P24" s="64">
        <f t="shared" si="8"/>
        <v>0</v>
      </c>
    </row>
    <row r="25" spans="1:16" ht="12" customHeight="1">
      <c r="A25" s="793"/>
      <c r="B25" s="123" t="s">
        <v>200</v>
      </c>
      <c r="C25" s="66"/>
      <c r="D25" s="66"/>
      <c r="E25" s="67"/>
      <c r="F25" s="66"/>
      <c r="G25" s="119">
        <f t="shared" si="3"/>
        <v>0</v>
      </c>
      <c r="H25" s="119">
        <f t="shared" si="4"/>
        <v>0</v>
      </c>
      <c r="I25" s="68">
        <f t="shared" si="5"/>
        <v>0</v>
      </c>
      <c r="J25" s="67"/>
      <c r="K25" s="67"/>
      <c r="L25" s="61">
        <f t="shared" si="6"/>
        <v>0</v>
      </c>
      <c r="M25" s="62">
        <f t="shared" si="7"/>
        <v>0</v>
      </c>
      <c r="N25" s="58"/>
      <c r="O25" s="63"/>
      <c r="P25" s="64">
        <f t="shared" si="8"/>
        <v>0</v>
      </c>
    </row>
    <row r="26" spans="1:16" ht="12" customHeight="1">
      <c r="A26" s="793"/>
      <c r="B26" s="123" t="s">
        <v>201</v>
      </c>
      <c r="C26" s="66"/>
      <c r="D26" s="66"/>
      <c r="E26" s="67"/>
      <c r="F26" s="66"/>
      <c r="G26" s="119">
        <f t="shared" si="3"/>
        <v>0</v>
      </c>
      <c r="H26" s="119">
        <f t="shared" si="4"/>
        <v>0</v>
      </c>
      <c r="I26" s="68">
        <f t="shared" si="5"/>
        <v>0</v>
      </c>
      <c r="J26" s="67"/>
      <c r="K26" s="67"/>
      <c r="L26" s="61">
        <f t="shared" si="6"/>
        <v>0</v>
      </c>
      <c r="M26" s="62">
        <f t="shared" si="7"/>
        <v>0</v>
      </c>
      <c r="N26" s="58"/>
      <c r="O26" s="63"/>
      <c r="P26" s="64">
        <f t="shared" si="8"/>
        <v>0</v>
      </c>
    </row>
    <row r="27" spans="1:16" ht="12" customHeight="1">
      <c r="A27" s="793"/>
      <c r="B27" s="123" t="s">
        <v>202</v>
      </c>
      <c r="C27" s="66"/>
      <c r="D27" s="66"/>
      <c r="E27" s="67"/>
      <c r="F27" s="66"/>
      <c r="G27" s="119">
        <f t="shared" si="3"/>
        <v>0</v>
      </c>
      <c r="H27" s="119">
        <f t="shared" si="4"/>
        <v>0</v>
      </c>
      <c r="I27" s="68">
        <f t="shared" si="5"/>
        <v>0</v>
      </c>
      <c r="J27" s="67"/>
      <c r="K27" s="67"/>
      <c r="L27" s="61">
        <f t="shared" si="6"/>
        <v>0</v>
      </c>
      <c r="M27" s="62">
        <f t="shared" si="7"/>
        <v>0</v>
      </c>
      <c r="N27" s="58"/>
      <c r="O27" s="63"/>
      <c r="P27" s="64">
        <f t="shared" si="8"/>
        <v>0</v>
      </c>
    </row>
    <row r="28" spans="1:16" ht="12" customHeight="1">
      <c r="A28" s="793"/>
      <c r="B28" s="123" t="s">
        <v>203</v>
      </c>
      <c r="C28" s="66"/>
      <c r="D28" s="66"/>
      <c r="E28" s="67"/>
      <c r="F28" s="66"/>
      <c r="G28" s="119">
        <f t="shared" si="3"/>
        <v>0</v>
      </c>
      <c r="H28" s="119">
        <f t="shared" si="4"/>
        <v>0</v>
      </c>
      <c r="I28" s="68">
        <f t="shared" si="5"/>
        <v>0</v>
      </c>
      <c r="J28" s="67"/>
      <c r="K28" s="67"/>
      <c r="L28" s="61">
        <f t="shared" si="6"/>
        <v>0</v>
      </c>
      <c r="M28" s="62">
        <f t="shared" si="7"/>
        <v>0</v>
      </c>
      <c r="N28" s="58"/>
      <c r="O28" s="63"/>
      <c r="P28" s="64">
        <f t="shared" si="8"/>
        <v>0</v>
      </c>
    </row>
    <row r="29" spans="1:16" ht="12" customHeight="1">
      <c r="A29" s="793"/>
      <c r="B29" s="123" t="s">
        <v>204</v>
      </c>
      <c r="C29" s="66"/>
      <c r="D29" s="66"/>
      <c r="E29" s="67"/>
      <c r="F29" s="66"/>
      <c r="G29" s="119">
        <f t="shared" si="3"/>
        <v>0</v>
      </c>
      <c r="H29" s="119">
        <f t="shared" si="4"/>
        <v>0</v>
      </c>
      <c r="I29" s="68">
        <f t="shared" si="5"/>
        <v>0</v>
      </c>
      <c r="J29" s="67"/>
      <c r="K29" s="67"/>
      <c r="L29" s="61">
        <f t="shared" si="6"/>
        <v>0</v>
      </c>
      <c r="M29" s="62">
        <f t="shared" si="7"/>
        <v>0</v>
      </c>
      <c r="N29" s="58"/>
      <c r="O29" s="63"/>
      <c r="P29" s="64">
        <f t="shared" si="8"/>
        <v>0</v>
      </c>
    </row>
    <row r="30" spans="1:16" ht="12" customHeight="1">
      <c r="A30" s="793"/>
      <c r="B30" s="123" t="s">
        <v>205</v>
      </c>
      <c r="C30" s="66"/>
      <c r="D30" s="66"/>
      <c r="E30" s="67"/>
      <c r="F30" s="66"/>
      <c r="G30" s="119">
        <f t="shared" si="3"/>
        <v>0</v>
      </c>
      <c r="H30" s="119">
        <f t="shared" si="4"/>
        <v>0</v>
      </c>
      <c r="I30" s="68">
        <f t="shared" si="5"/>
        <v>0</v>
      </c>
      <c r="J30" s="67"/>
      <c r="K30" s="67"/>
      <c r="L30" s="61">
        <f t="shared" si="6"/>
        <v>0</v>
      </c>
      <c r="M30" s="62">
        <f t="shared" si="7"/>
        <v>0</v>
      </c>
      <c r="N30" s="58"/>
      <c r="O30" s="63"/>
      <c r="P30" s="64">
        <f t="shared" si="8"/>
        <v>0</v>
      </c>
    </row>
    <row r="31" spans="1:16" ht="12" customHeight="1">
      <c r="A31" s="793"/>
      <c r="B31" s="123" t="s">
        <v>206</v>
      </c>
      <c r="C31" s="66"/>
      <c r="D31" s="66"/>
      <c r="E31" s="67"/>
      <c r="F31" s="66"/>
      <c r="G31" s="119">
        <f t="shared" si="3"/>
        <v>0</v>
      </c>
      <c r="H31" s="119">
        <f t="shared" si="4"/>
        <v>0</v>
      </c>
      <c r="I31" s="68">
        <f t="shared" si="5"/>
        <v>0</v>
      </c>
      <c r="J31" s="67"/>
      <c r="K31" s="67"/>
      <c r="L31" s="61">
        <f t="shared" si="6"/>
        <v>0</v>
      </c>
      <c r="M31" s="62">
        <f t="shared" si="7"/>
        <v>0</v>
      </c>
      <c r="N31" s="58"/>
      <c r="O31" s="63"/>
      <c r="P31" s="64">
        <f t="shared" si="8"/>
        <v>0</v>
      </c>
    </row>
    <row r="32" spans="1:16" ht="12" customHeight="1">
      <c r="A32" s="793"/>
      <c r="B32" s="123" t="s">
        <v>540</v>
      </c>
      <c r="C32" s="66"/>
      <c r="D32" s="66"/>
      <c r="E32" s="67"/>
      <c r="F32" s="66"/>
      <c r="G32" s="119">
        <f t="shared" si="3"/>
        <v>0</v>
      </c>
      <c r="H32" s="119">
        <f t="shared" si="4"/>
        <v>0</v>
      </c>
      <c r="I32" s="68">
        <f t="shared" si="5"/>
        <v>0</v>
      </c>
      <c r="J32" s="67"/>
      <c r="K32" s="67"/>
      <c r="L32" s="61">
        <f t="shared" si="6"/>
        <v>0</v>
      </c>
      <c r="M32" s="62">
        <f t="shared" si="7"/>
        <v>0</v>
      </c>
      <c r="N32" s="58"/>
      <c r="O32" s="63"/>
      <c r="P32" s="64">
        <f t="shared" si="8"/>
        <v>0</v>
      </c>
    </row>
    <row r="33" spans="1:16" ht="12" customHeight="1">
      <c r="A33" s="793"/>
      <c r="B33" s="130"/>
      <c r="C33" s="66"/>
      <c r="D33" s="66"/>
      <c r="E33" s="67"/>
      <c r="F33" s="66"/>
      <c r="G33" s="119">
        <f aca="true" t="shared" si="9" ref="G33:H35">C33+E33</f>
        <v>0</v>
      </c>
      <c r="H33" s="119">
        <f t="shared" si="9"/>
        <v>0</v>
      </c>
      <c r="I33" s="68">
        <f>SUM(G33:H33)</f>
        <v>0</v>
      </c>
      <c r="J33" s="67"/>
      <c r="K33" s="67"/>
      <c r="L33" s="61">
        <f>SUM(J33:K33)</f>
        <v>0</v>
      </c>
      <c r="M33" s="62">
        <f>I33+L33</f>
        <v>0</v>
      </c>
      <c r="N33" s="58"/>
      <c r="O33" s="63"/>
      <c r="P33" s="64">
        <f>M33-N33-O33</f>
        <v>0</v>
      </c>
    </row>
    <row r="34" spans="1:16" ht="12" customHeight="1">
      <c r="A34" s="793"/>
      <c r="B34" s="69"/>
      <c r="C34" s="66"/>
      <c r="D34" s="66"/>
      <c r="E34" s="67"/>
      <c r="F34" s="66"/>
      <c r="G34" s="119">
        <f t="shared" si="9"/>
        <v>0</v>
      </c>
      <c r="H34" s="119">
        <f t="shared" si="9"/>
        <v>0</v>
      </c>
      <c r="I34" s="68">
        <f>SUM(G34:H34)</f>
        <v>0</v>
      </c>
      <c r="J34" s="67"/>
      <c r="K34" s="67"/>
      <c r="L34" s="61">
        <f>SUM(J34:K34)</f>
        <v>0</v>
      </c>
      <c r="M34" s="62">
        <f>I34+L34</f>
        <v>0</v>
      </c>
      <c r="N34" s="58"/>
      <c r="O34" s="63"/>
      <c r="P34" s="64">
        <f>M34-N34-O34</f>
        <v>0</v>
      </c>
    </row>
    <row r="35" spans="1:16" ht="12" customHeight="1" thickBot="1">
      <c r="A35" s="794"/>
      <c r="B35" s="121"/>
      <c r="C35" s="70"/>
      <c r="D35" s="70"/>
      <c r="E35" s="71"/>
      <c r="F35" s="70"/>
      <c r="G35" s="120">
        <f t="shared" si="9"/>
        <v>0</v>
      </c>
      <c r="H35" s="120">
        <f t="shared" si="9"/>
        <v>0</v>
      </c>
      <c r="I35" s="72">
        <f>SUM(G35:H35)</f>
        <v>0</v>
      </c>
      <c r="J35" s="71"/>
      <c r="K35" s="71"/>
      <c r="L35" s="73">
        <f>SUM(J35:K35)</f>
        <v>0</v>
      </c>
      <c r="M35" s="74">
        <f>I35+L35</f>
        <v>0</v>
      </c>
      <c r="N35" s="75"/>
      <c r="O35" s="76"/>
      <c r="P35" s="77">
        <f>M35-N35-O35</f>
        <v>0</v>
      </c>
    </row>
    <row r="36" spans="1:16" s="37" customFormat="1" ht="3.75" customHeight="1" thickBot="1">
      <c r="A36" s="31"/>
      <c r="B36" s="32"/>
      <c r="C36" s="49"/>
      <c r="D36" s="49"/>
      <c r="E36" s="50"/>
      <c r="F36" s="50"/>
      <c r="G36" s="50"/>
      <c r="H36" s="50"/>
      <c r="I36" s="50"/>
      <c r="J36" s="78"/>
      <c r="K36" s="78"/>
      <c r="L36" s="52"/>
      <c r="M36" s="53"/>
      <c r="N36" s="49"/>
      <c r="O36" s="54"/>
      <c r="P36" s="55"/>
    </row>
    <row r="37" spans="1:16" ht="13.5" customHeight="1" thickBot="1">
      <c r="A37" s="38">
        <v>4</v>
      </c>
      <c r="B37" s="39" t="s">
        <v>499</v>
      </c>
      <c r="C37" s="56">
        <f aca="true" t="shared" si="10" ref="C37:I37">SUM(C38:C43)</f>
        <v>0</v>
      </c>
      <c r="D37" s="56">
        <f t="shared" si="10"/>
        <v>0</v>
      </c>
      <c r="E37" s="56">
        <f t="shared" si="10"/>
        <v>0</v>
      </c>
      <c r="F37" s="56">
        <f t="shared" si="10"/>
        <v>0</v>
      </c>
      <c r="G37" s="56">
        <f t="shared" si="10"/>
        <v>0</v>
      </c>
      <c r="H37" s="56">
        <f t="shared" si="10"/>
        <v>0</v>
      </c>
      <c r="I37" s="599">
        <f t="shared" si="10"/>
        <v>0</v>
      </c>
      <c r="J37" s="56">
        <f>SUM(J38:J43)</f>
        <v>370</v>
      </c>
      <c r="K37" s="56">
        <f>SUM(K38:K43)</f>
        <v>0</v>
      </c>
      <c r="L37" s="43">
        <f aca="true" t="shared" si="11" ref="L37:L43">SUM(J37:K37)</f>
        <v>370</v>
      </c>
      <c r="M37" s="44">
        <f>I37+L37</f>
        <v>370</v>
      </c>
      <c r="N37" s="56">
        <f>SUM(N38:N43)</f>
        <v>370</v>
      </c>
      <c r="O37" s="56">
        <f>SUM(O38:O43)</f>
        <v>0</v>
      </c>
      <c r="P37" s="46">
        <f aca="true" t="shared" si="12" ref="P37:P43">M37-N37-O37</f>
        <v>0</v>
      </c>
    </row>
    <row r="38" spans="1:16" ht="12" customHeight="1">
      <c r="A38" s="795" t="s">
        <v>157</v>
      </c>
      <c r="B38" s="57" t="s">
        <v>923</v>
      </c>
      <c r="C38" s="111"/>
      <c r="D38" s="124"/>
      <c r="E38" s="102"/>
      <c r="F38" s="124"/>
      <c r="G38" s="125">
        <f aca="true" t="shared" si="13" ref="G38:H43">C38+E38</f>
        <v>0</v>
      </c>
      <c r="H38" s="125">
        <f t="shared" si="13"/>
        <v>0</v>
      </c>
      <c r="I38" s="103">
        <f aca="true" t="shared" si="14" ref="I38:I43">SUM(G38:H38)</f>
        <v>0</v>
      </c>
      <c r="J38" s="102">
        <v>370</v>
      </c>
      <c r="K38" s="102"/>
      <c r="L38" s="126">
        <f t="shared" si="11"/>
        <v>370</v>
      </c>
      <c r="M38" s="79">
        <f aca="true" t="shared" si="15" ref="M38:M43">I38+L38</f>
        <v>370</v>
      </c>
      <c r="N38" s="58">
        <v>370</v>
      </c>
      <c r="O38" s="63"/>
      <c r="P38" s="64">
        <f t="shared" si="12"/>
        <v>0</v>
      </c>
    </row>
    <row r="39" spans="1:16" ht="12" customHeight="1">
      <c r="A39" s="795"/>
      <c r="B39" s="65"/>
      <c r="C39" s="112"/>
      <c r="D39" s="66"/>
      <c r="E39" s="67"/>
      <c r="F39" s="66"/>
      <c r="G39" s="119">
        <f t="shared" si="13"/>
        <v>0</v>
      </c>
      <c r="H39" s="119">
        <f t="shared" si="13"/>
        <v>0</v>
      </c>
      <c r="I39" s="68">
        <f t="shared" si="14"/>
        <v>0</v>
      </c>
      <c r="J39" s="67"/>
      <c r="K39" s="67"/>
      <c r="L39" s="82">
        <f t="shared" si="11"/>
        <v>0</v>
      </c>
      <c r="M39" s="81">
        <f t="shared" si="15"/>
        <v>0</v>
      </c>
      <c r="N39" s="58"/>
      <c r="O39" s="63"/>
      <c r="P39" s="82">
        <f t="shared" si="12"/>
        <v>0</v>
      </c>
    </row>
    <row r="40" spans="1:16" ht="12" customHeight="1">
      <c r="A40" s="795"/>
      <c r="B40" s="65"/>
      <c r="C40" s="112"/>
      <c r="D40" s="66"/>
      <c r="E40" s="67"/>
      <c r="F40" s="66"/>
      <c r="G40" s="119">
        <f t="shared" si="13"/>
        <v>0</v>
      </c>
      <c r="H40" s="119">
        <f t="shared" si="13"/>
        <v>0</v>
      </c>
      <c r="I40" s="68">
        <f t="shared" si="14"/>
        <v>0</v>
      </c>
      <c r="J40" s="67"/>
      <c r="K40" s="67"/>
      <c r="L40" s="82">
        <f t="shared" si="11"/>
        <v>0</v>
      </c>
      <c r="M40" s="81">
        <f t="shared" si="15"/>
        <v>0</v>
      </c>
      <c r="N40" s="58"/>
      <c r="O40" s="63"/>
      <c r="P40" s="82">
        <f t="shared" si="12"/>
        <v>0</v>
      </c>
    </row>
    <row r="41" spans="1:16" ht="12" customHeight="1">
      <c r="A41" s="795"/>
      <c r="B41" s="65"/>
      <c r="C41" s="112"/>
      <c r="D41" s="66"/>
      <c r="E41" s="67"/>
      <c r="F41" s="66"/>
      <c r="G41" s="119">
        <f t="shared" si="13"/>
        <v>0</v>
      </c>
      <c r="H41" s="119">
        <f t="shared" si="13"/>
        <v>0</v>
      </c>
      <c r="I41" s="68">
        <f t="shared" si="14"/>
        <v>0</v>
      </c>
      <c r="J41" s="67"/>
      <c r="K41" s="67"/>
      <c r="L41" s="82">
        <f t="shared" si="11"/>
        <v>0</v>
      </c>
      <c r="M41" s="81">
        <f t="shared" si="15"/>
        <v>0</v>
      </c>
      <c r="N41" s="58"/>
      <c r="O41" s="63"/>
      <c r="P41" s="82">
        <f t="shared" si="12"/>
        <v>0</v>
      </c>
    </row>
    <row r="42" spans="1:16" ht="12" customHeight="1">
      <c r="A42" s="795"/>
      <c r="B42" s="65"/>
      <c r="C42" s="112"/>
      <c r="D42" s="66"/>
      <c r="E42" s="67"/>
      <c r="F42" s="66"/>
      <c r="G42" s="119">
        <f t="shared" si="13"/>
        <v>0</v>
      </c>
      <c r="H42" s="119">
        <f t="shared" si="13"/>
        <v>0</v>
      </c>
      <c r="I42" s="68">
        <f t="shared" si="14"/>
        <v>0</v>
      </c>
      <c r="J42" s="67"/>
      <c r="K42" s="67"/>
      <c r="L42" s="82">
        <f t="shared" si="11"/>
        <v>0</v>
      </c>
      <c r="M42" s="81">
        <f t="shared" si="15"/>
        <v>0</v>
      </c>
      <c r="N42" s="58"/>
      <c r="O42" s="63"/>
      <c r="P42" s="82">
        <f t="shared" si="12"/>
        <v>0</v>
      </c>
    </row>
    <row r="43" spans="1:16" ht="12" customHeight="1" thickBot="1">
      <c r="A43" s="796"/>
      <c r="B43" s="83"/>
      <c r="C43" s="113"/>
      <c r="D43" s="84"/>
      <c r="E43" s="85"/>
      <c r="F43" s="84"/>
      <c r="G43" s="127">
        <f t="shared" si="13"/>
        <v>0</v>
      </c>
      <c r="H43" s="127">
        <f t="shared" si="13"/>
        <v>0</v>
      </c>
      <c r="I43" s="86">
        <f t="shared" si="14"/>
        <v>0</v>
      </c>
      <c r="J43" s="85"/>
      <c r="K43" s="85"/>
      <c r="L43" s="128">
        <f t="shared" si="11"/>
        <v>0</v>
      </c>
      <c r="M43" s="88">
        <f t="shared" si="15"/>
        <v>0</v>
      </c>
      <c r="N43" s="89"/>
      <c r="O43" s="90"/>
      <c r="P43" s="91">
        <f t="shared" si="12"/>
        <v>0</v>
      </c>
    </row>
    <row r="44" spans="1:16" s="37" customFormat="1" ht="3.75" customHeight="1" thickBot="1">
      <c r="A44" s="92"/>
      <c r="B44" s="93"/>
      <c r="C44" s="94"/>
      <c r="D44" s="94"/>
      <c r="E44" s="95"/>
      <c r="F44" s="95"/>
      <c r="G44" s="95"/>
      <c r="H44" s="95"/>
      <c r="I44" s="95"/>
      <c r="J44" s="95"/>
      <c r="K44" s="95"/>
      <c r="L44" s="73"/>
      <c r="M44" s="74"/>
      <c r="N44" s="94"/>
      <c r="O44" s="96"/>
      <c r="P44" s="77"/>
    </row>
    <row r="45" spans="1:16" ht="13.5" customHeight="1" thickBot="1">
      <c r="A45" s="38">
        <v>5</v>
      </c>
      <c r="B45" s="39" t="s">
        <v>500</v>
      </c>
      <c r="C45" s="56">
        <f aca="true" t="shared" si="16" ref="C45:I45">SUM(C46:C51)</f>
        <v>1579</v>
      </c>
      <c r="D45" s="56">
        <f t="shared" si="16"/>
        <v>0</v>
      </c>
      <c r="E45" s="56">
        <f t="shared" si="16"/>
        <v>0</v>
      </c>
      <c r="F45" s="56">
        <f t="shared" si="16"/>
        <v>0</v>
      </c>
      <c r="G45" s="56">
        <f t="shared" si="16"/>
        <v>1579</v>
      </c>
      <c r="H45" s="56">
        <f t="shared" si="16"/>
        <v>0</v>
      </c>
      <c r="I45" s="599">
        <f t="shared" si="16"/>
        <v>1579</v>
      </c>
      <c r="J45" s="56">
        <f>SUM(J46:J51)</f>
        <v>3979</v>
      </c>
      <c r="K45" s="56">
        <f>SUM(K46:K51)</f>
        <v>0</v>
      </c>
      <c r="L45" s="43">
        <f aca="true" t="shared" si="17" ref="L45:L51">SUM(J45:K45)</f>
        <v>3979</v>
      </c>
      <c r="M45" s="44">
        <f>I45+L45</f>
        <v>5558</v>
      </c>
      <c r="N45" s="56">
        <f>SUM(N46:N51)</f>
        <v>5375</v>
      </c>
      <c r="O45" s="56">
        <f>SUM(O46:O51)</f>
        <v>183</v>
      </c>
      <c r="P45" s="46">
        <f aca="true" t="shared" si="18" ref="P45:P51">M45-N45-O45</f>
        <v>0</v>
      </c>
    </row>
    <row r="46" spans="1:16" ht="12" customHeight="1">
      <c r="A46" s="795" t="s">
        <v>157</v>
      </c>
      <c r="B46" s="57" t="s">
        <v>924</v>
      </c>
      <c r="C46" s="58"/>
      <c r="D46" s="58"/>
      <c r="E46" s="59"/>
      <c r="F46" s="58"/>
      <c r="G46" s="118">
        <f aca="true" t="shared" si="19" ref="G46:H51">C46+E46</f>
        <v>0</v>
      </c>
      <c r="H46" s="118">
        <f t="shared" si="19"/>
        <v>0</v>
      </c>
      <c r="I46" s="103">
        <f aca="true" t="shared" si="20" ref="I46:I51">SUM(G46:H46)</f>
        <v>0</v>
      </c>
      <c r="J46" s="67">
        <v>1033</v>
      </c>
      <c r="K46" s="67"/>
      <c r="L46" s="80">
        <f t="shared" si="17"/>
        <v>1033</v>
      </c>
      <c r="M46" s="81">
        <f aca="true" t="shared" si="21" ref="M46:M51">I46+L46</f>
        <v>1033</v>
      </c>
      <c r="N46" s="58">
        <v>1033</v>
      </c>
      <c r="O46" s="63"/>
      <c r="P46" s="82">
        <f t="shared" si="18"/>
        <v>0</v>
      </c>
    </row>
    <row r="47" spans="1:16" ht="12" customHeight="1">
      <c r="A47" s="795"/>
      <c r="B47" s="65" t="s">
        <v>925</v>
      </c>
      <c r="C47" s="66"/>
      <c r="D47" s="66"/>
      <c r="E47" s="67"/>
      <c r="F47" s="66"/>
      <c r="G47" s="119">
        <f t="shared" si="19"/>
        <v>0</v>
      </c>
      <c r="H47" s="119">
        <f t="shared" si="19"/>
        <v>0</v>
      </c>
      <c r="I47" s="68">
        <f t="shared" si="20"/>
        <v>0</v>
      </c>
      <c r="J47" s="67">
        <v>850</v>
      </c>
      <c r="K47" s="67"/>
      <c r="L47" s="80">
        <f t="shared" si="17"/>
        <v>850</v>
      </c>
      <c r="M47" s="81">
        <f t="shared" si="21"/>
        <v>850</v>
      </c>
      <c r="N47" s="58">
        <v>850</v>
      </c>
      <c r="O47" s="63"/>
      <c r="P47" s="82">
        <f t="shared" si="18"/>
        <v>0</v>
      </c>
    </row>
    <row r="48" spans="1:16" ht="12" customHeight="1">
      <c r="A48" s="795"/>
      <c r="B48" s="65" t="s">
        <v>926</v>
      </c>
      <c r="C48" s="66"/>
      <c r="D48" s="66"/>
      <c r="E48" s="67"/>
      <c r="F48" s="66"/>
      <c r="G48" s="119">
        <f t="shared" si="19"/>
        <v>0</v>
      </c>
      <c r="H48" s="119">
        <f t="shared" si="19"/>
        <v>0</v>
      </c>
      <c r="I48" s="68">
        <f t="shared" si="20"/>
        <v>0</v>
      </c>
      <c r="J48" s="67">
        <v>2096</v>
      </c>
      <c r="K48" s="67"/>
      <c r="L48" s="80">
        <f t="shared" si="17"/>
        <v>2096</v>
      </c>
      <c r="M48" s="81">
        <f t="shared" si="21"/>
        <v>2096</v>
      </c>
      <c r="N48" s="58">
        <v>2096</v>
      </c>
      <c r="O48" s="63"/>
      <c r="P48" s="82">
        <f t="shared" si="18"/>
        <v>0</v>
      </c>
    </row>
    <row r="49" spans="1:16" ht="12" customHeight="1">
      <c r="A49" s="795"/>
      <c r="B49" s="65" t="s">
        <v>927</v>
      </c>
      <c r="C49" s="66">
        <v>1579</v>
      </c>
      <c r="D49" s="66"/>
      <c r="E49" s="67"/>
      <c r="F49" s="66"/>
      <c r="G49" s="119">
        <f t="shared" si="19"/>
        <v>1579</v>
      </c>
      <c r="H49" s="119">
        <f t="shared" si="19"/>
        <v>0</v>
      </c>
      <c r="I49" s="68">
        <f t="shared" si="20"/>
        <v>1579</v>
      </c>
      <c r="J49" s="67"/>
      <c r="K49" s="67"/>
      <c r="L49" s="80">
        <f t="shared" si="17"/>
        <v>0</v>
      </c>
      <c r="M49" s="81">
        <f t="shared" si="21"/>
        <v>1579</v>
      </c>
      <c r="N49" s="58">
        <v>1396</v>
      </c>
      <c r="O49" s="63">
        <v>183</v>
      </c>
      <c r="P49" s="82">
        <f t="shared" si="18"/>
        <v>0</v>
      </c>
    </row>
    <row r="50" spans="1:16" ht="12" customHeight="1">
      <c r="A50" s="795"/>
      <c r="B50" s="65"/>
      <c r="C50" s="66"/>
      <c r="D50" s="66"/>
      <c r="E50" s="67"/>
      <c r="F50" s="66"/>
      <c r="G50" s="119">
        <f t="shared" si="19"/>
        <v>0</v>
      </c>
      <c r="H50" s="119">
        <f t="shared" si="19"/>
        <v>0</v>
      </c>
      <c r="I50" s="68">
        <f t="shared" si="20"/>
        <v>0</v>
      </c>
      <c r="J50" s="67"/>
      <c r="K50" s="67"/>
      <c r="L50" s="80">
        <f t="shared" si="17"/>
        <v>0</v>
      </c>
      <c r="M50" s="81">
        <f t="shared" si="21"/>
        <v>0</v>
      </c>
      <c r="N50" s="58"/>
      <c r="O50" s="63"/>
      <c r="P50" s="82">
        <f t="shared" si="18"/>
        <v>0</v>
      </c>
    </row>
    <row r="51" spans="1:16" ht="12" customHeight="1" thickBot="1">
      <c r="A51" s="796"/>
      <c r="B51" s="83"/>
      <c r="C51" s="84"/>
      <c r="D51" s="84"/>
      <c r="E51" s="85"/>
      <c r="F51" s="84"/>
      <c r="G51" s="127">
        <f t="shared" si="19"/>
        <v>0</v>
      </c>
      <c r="H51" s="127">
        <f t="shared" si="19"/>
        <v>0</v>
      </c>
      <c r="I51" s="86">
        <f t="shared" si="20"/>
        <v>0</v>
      </c>
      <c r="J51" s="85"/>
      <c r="K51" s="85"/>
      <c r="L51" s="87">
        <f t="shared" si="17"/>
        <v>0</v>
      </c>
      <c r="M51" s="88">
        <f t="shared" si="21"/>
        <v>0</v>
      </c>
      <c r="N51" s="89"/>
      <c r="O51" s="90"/>
      <c r="P51" s="91">
        <f t="shared" si="18"/>
        <v>0</v>
      </c>
    </row>
    <row r="52" spans="1:16" s="37" customFormat="1" ht="3.75" customHeight="1" thickBot="1">
      <c r="A52" s="92"/>
      <c r="B52" s="93"/>
      <c r="C52" s="94"/>
      <c r="D52" s="94"/>
      <c r="E52" s="95"/>
      <c r="F52" s="95"/>
      <c r="G52" s="95"/>
      <c r="H52" s="95"/>
      <c r="I52" s="95"/>
      <c r="J52" s="95"/>
      <c r="K52" s="95"/>
      <c r="L52" s="73"/>
      <c r="M52" s="74"/>
      <c r="N52" s="94"/>
      <c r="O52" s="96"/>
      <c r="P52" s="77"/>
    </row>
    <row r="53" spans="1:16" ht="13.5" customHeight="1" thickBot="1">
      <c r="A53" s="38">
        <v>6</v>
      </c>
      <c r="B53" s="39" t="s">
        <v>158</v>
      </c>
      <c r="C53" s="56">
        <f>C9+C11+C15+C37+C45</f>
        <v>124591</v>
      </c>
      <c r="D53" s="56">
        <f>D9+D11+D15+D37+D45</f>
        <v>0</v>
      </c>
      <c r="E53" s="56">
        <f>E9+E11+E15+E37+E45</f>
        <v>0</v>
      </c>
      <c r="F53" s="56">
        <f>F9+F11+F15+F37+F45</f>
        <v>0</v>
      </c>
      <c r="G53" s="56">
        <f aca="true" t="shared" si="22" ref="G53:P53">G9+G11+G15+G37+G45</f>
        <v>124591</v>
      </c>
      <c r="H53" s="56">
        <f t="shared" si="22"/>
        <v>0</v>
      </c>
      <c r="I53" s="42">
        <f t="shared" si="22"/>
        <v>124591</v>
      </c>
      <c r="J53" s="56">
        <f t="shared" si="22"/>
        <v>77200</v>
      </c>
      <c r="K53" s="56">
        <f t="shared" si="22"/>
        <v>237</v>
      </c>
      <c r="L53" s="43">
        <f t="shared" si="22"/>
        <v>77437</v>
      </c>
      <c r="M53" s="44">
        <f t="shared" si="22"/>
        <v>202028</v>
      </c>
      <c r="N53" s="56">
        <f t="shared" si="22"/>
        <v>193437</v>
      </c>
      <c r="O53" s="56">
        <f t="shared" si="22"/>
        <v>8150</v>
      </c>
      <c r="P53" s="46">
        <f t="shared" si="22"/>
        <v>441</v>
      </c>
    </row>
    <row r="54" ht="3.75" customHeight="1">
      <c r="A54" s="97"/>
    </row>
    <row r="55" spans="1:2" ht="12.75">
      <c r="A55" s="595" t="s">
        <v>207</v>
      </c>
      <c r="B55" s="12" t="s">
        <v>1044</v>
      </c>
    </row>
    <row r="56" spans="1:2" ht="12.75">
      <c r="A56" s="595" t="s">
        <v>208</v>
      </c>
      <c r="B56" s="12" t="s">
        <v>1045</v>
      </c>
    </row>
    <row r="57" spans="1:2" ht="12.75">
      <c r="A57" s="595" t="s">
        <v>209</v>
      </c>
      <c r="B57" s="12" t="s">
        <v>1046</v>
      </c>
    </row>
    <row r="58" spans="1:2" ht="12.75">
      <c r="A58" s="595" t="s">
        <v>210</v>
      </c>
      <c r="B58" s="12" t="s">
        <v>212</v>
      </c>
    </row>
    <row r="59" spans="1:2" ht="12.75">
      <c r="A59" s="595" t="s">
        <v>211</v>
      </c>
      <c r="B59" s="12" t="s">
        <v>213</v>
      </c>
    </row>
    <row r="60" spans="1:2" ht="12.75">
      <c r="A60" s="595" t="s">
        <v>501</v>
      </c>
      <c r="B60" s="12" t="s">
        <v>502</v>
      </c>
    </row>
  </sheetData>
  <sheetProtection sheet="1" objects="1" scenarios="1"/>
  <mergeCells count="7">
    <mergeCell ref="J5:K5"/>
    <mergeCell ref="A16:A35"/>
    <mergeCell ref="A38:A43"/>
    <mergeCell ref="A46:A51"/>
    <mergeCell ref="C5:D5"/>
    <mergeCell ref="E5:F5"/>
    <mergeCell ref="G5:H5"/>
  </mergeCells>
  <printOptions/>
  <pageMargins left="0.68" right="0.38" top="0.37" bottom="0.25" header="0.17" footer="0.16"/>
  <pageSetup fitToHeight="1" fitToWidth="1" horizontalDpi="600" verticalDpi="600" orientation="landscape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F29"/>
  <sheetViews>
    <sheetView workbookViewId="0" topLeftCell="A1">
      <selection activeCell="G13" sqref="G13"/>
    </sheetView>
  </sheetViews>
  <sheetFormatPr defaultColWidth="9.33203125" defaultRowHeight="10.5"/>
  <cols>
    <col min="1" max="1" width="7.33203125" style="138" customWidth="1"/>
    <col min="2" max="2" width="9.16015625" style="138" customWidth="1"/>
    <col min="3" max="3" width="60" style="138" customWidth="1"/>
    <col min="4" max="4" width="14.16015625" style="138" customWidth="1"/>
    <col min="5" max="5" width="15.33203125" style="138" customWidth="1"/>
    <col min="6" max="6" width="13.33203125" style="138" customWidth="1"/>
    <col min="7" max="16384" width="9.33203125" style="138" customWidth="1"/>
  </cols>
  <sheetData>
    <row r="1" spans="1:6" ht="10.5">
      <c r="A1" s="137" t="s">
        <v>229</v>
      </c>
      <c r="B1" s="137"/>
      <c r="E1" s="139"/>
      <c r="F1" s="139"/>
    </row>
    <row r="3" spans="1:6" ht="10.5">
      <c r="A3" s="140" t="s">
        <v>544</v>
      </c>
      <c r="B3" s="140"/>
      <c r="C3" s="140"/>
      <c r="D3" s="141"/>
      <c r="F3" s="142"/>
    </row>
    <row r="4" ht="11.25" thickBot="1">
      <c r="F4" s="143" t="s">
        <v>137</v>
      </c>
    </row>
    <row r="5" spans="1:6" s="147" customFormat="1" ht="21.75" thickBot="1">
      <c r="A5" s="144" t="s">
        <v>147</v>
      </c>
      <c r="B5" s="800" t="s">
        <v>214</v>
      </c>
      <c r="C5" s="801"/>
      <c r="D5" s="145" t="s">
        <v>215</v>
      </c>
      <c r="E5" s="145" t="s">
        <v>216</v>
      </c>
      <c r="F5" s="146" t="s">
        <v>152</v>
      </c>
    </row>
    <row r="6" spans="1:6" s="147" customFormat="1" ht="14.25" customHeight="1">
      <c r="A6" s="148">
        <v>1</v>
      </c>
      <c r="B6" s="149" t="s">
        <v>217</v>
      </c>
      <c r="C6" s="150"/>
      <c r="D6" s="133">
        <v>219</v>
      </c>
      <c r="E6" s="133"/>
      <c r="F6" s="131">
        <f>SUM(D6:E6)</f>
        <v>219</v>
      </c>
    </row>
    <row r="7" spans="1:6" s="147" customFormat="1" ht="14.25" customHeight="1">
      <c r="A7" s="151">
        <v>2</v>
      </c>
      <c r="B7" s="149" t="s">
        <v>218</v>
      </c>
      <c r="C7" s="152"/>
      <c r="D7" s="134">
        <v>2588</v>
      </c>
      <c r="E7" s="133">
        <v>789</v>
      </c>
      <c r="F7" s="131">
        <f aca="true" t="shared" si="0" ref="F7:F18">SUM(D7:E7)</f>
        <v>3377</v>
      </c>
    </row>
    <row r="8" spans="1:6" s="147" customFormat="1" ht="14.25" customHeight="1">
      <c r="A8" s="151">
        <v>3</v>
      </c>
      <c r="B8" s="153" t="s">
        <v>230</v>
      </c>
      <c r="C8" s="154" t="s">
        <v>219</v>
      </c>
      <c r="D8" s="134">
        <v>1594</v>
      </c>
      <c r="E8" s="134"/>
      <c r="F8" s="131">
        <f t="shared" si="0"/>
        <v>1594</v>
      </c>
    </row>
    <row r="9" spans="1:6" s="147" customFormat="1" ht="14.25" customHeight="1">
      <c r="A9" s="151">
        <v>4</v>
      </c>
      <c r="B9" s="798" t="s">
        <v>220</v>
      </c>
      <c r="C9" s="799"/>
      <c r="D9" s="135">
        <v>1</v>
      </c>
      <c r="E9" s="134">
        <v>357</v>
      </c>
      <c r="F9" s="131">
        <f t="shared" si="0"/>
        <v>358</v>
      </c>
    </row>
    <row r="10" spans="1:6" s="147" customFormat="1" ht="14.25" customHeight="1">
      <c r="A10" s="151">
        <v>5</v>
      </c>
      <c r="B10" s="802" t="s">
        <v>230</v>
      </c>
      <c r="C10" s="150" t="s">
        <v>221</v>
      </c>
      <c r="D10" s="135"/>
      <c r="E10" s="134"/>
      <c r="F10" s="131">
        <f t="shared" si="0"/>
        <v>0</v>
      </c>
    </row>
    <row r="11" spans="1:6" s="147" customFormat="1" ht="14.25" customHeight="1">
      <c r="A11" s="151">
        <v>6</v>
      </c>
      <c r="B11" s="803"/>
      <c r="C11" s="150" t="s">
        <v>222</v>
      </c>
      <c r="D11" s="135"/>
      <c r="E11" s="134"/>
      <c r="F11" s="131">
        <f t="shared" si="0"/>
        <v>0</v>
      </c>
    </row>
    <row r="12" spans="1:6" s="147" customFormat="1" ht="14.25" customHeight="1">
      <c r="A12" s="151">
        <v>7</v>
      </c>
      <c r="B12" s="804"/>
      <c r="C12" s="150" t="s">
        <v>223</v>
      </c>
      <c r="D12" s="135">
        <v>1</v>
      </c>
      <c r="E12" s="134">
        <v>357</v>
      </c>
      <c r="F12" s="131">
        <f t="shared" si="0"/>
        <v>358</v>
      </c>
    </row>
    <row r="13" spans="1:6" s="147" customFormat="1" ht="14.25" customHeight="1">
      <c r="A13" s="151">
        <v>8</v>
      </c>
      <c r="B13" s="149" t="s">
        <v>224</v>
      </c>
      <c r="C13" s="156"/>
      <c r="D13" s="134"/>
      <c r="E13" s="134"/>
      <c r="F13" s="131">
        <f t="shared" si="0"/>
        <v>0</v>
      </c>
    </row>
    <row r="14" spans="1:6" s="147" customFormat="1" ht="14.25" customHeight="1">
      <c r="A14" s="151">
        <v>9</v>
      </c>
      <c r="B14" s="802" t="s">
        <v>231</v>
      </c>
      <c r="C14" s="156" t="s">
        <v>225</v>
      </c>
      <c r="D14" s="134"/>
      <c r="E14" s="134"/>
      <c r="F14" s="131">
        <f t="shared" si="0"/>
        <v>0</v>
      </c>
    </row>
    <row r="15" spans="1:6" s="147" customFormat="1" ht="14.25" customHeight="1">
      <c r="A15" s="151">
        <v>10</v>
      </c>
      <c r="B15" s="804"/>
      <c r="C15" s="156" t="s">
        <v>222</v>
      </c>
      <c r="D15" s="134"/>
      <c r="E15" s="134"/>
      <c r="F15" s="131">
        <f t="shared" si="0"/>
        <v>0</v>
      </c>
    </row>
    <row r="16" spans="1:6" s="147" customFormat="1" ht="14.25" customHeight="1">
      <c r="A16" s="151">
        <v>11</v>
      </c>
      <c r="B16" s="798" t="s">
        <v>226</v>
      </c>
      <c r="C16" s="799"/>
      <c r="D16" s="134"/>
      <c r="E16" s="134"/>
      <c r="F16" s="131">
        <f t="shared" si="0"/>
        <v>0</v>
      </c>
    </row>
    <row r="17" spans="1:6" ht="14.25" customHeight="1">
      <c r="A17" s="151">
        <v>12</v>
      </c>
      <c r="B17" s="157" t="s">
        <v>230</v>
      </c>
      <c r="C17" s="158" t="s">
        <v>227</v>
      </c>
      <c r="D17" s="135"/>
      <c r="E17" s="134"/>
      <c r="F17" s="131">
        <f t="shared" si="0"/>
        <v>0</v>
      </c>
    </row>
    <row r="18" spans="1:6" ht="14.25" customHeight="1" thickBot="1">
      <c r="A18" s="159">
        <v>13</v>
      </c>
      <c r="B18" s="798" t="s">
        <v>228</v>
      </c>
      <c r="C18" s="799"/>
      <c r="D18" s="136"/>
      <c r="E18" s="136"/>
      <c r="F18" s="132">
        <f t="shared" si="0"/>
        <v>0</v>
      </c>
    </row>
    <row r="19" spans="1:6" ht="10.5">
      <c r="A19" s="160"/>
      <c r="B19" s="161"/>
      <c r="C19" s="161"/>
      <c r="D19" s="161"/>
      <c r="E19" s="162"/>
      <c r="F19" s="163"/>
    </row>
    <row r="20" spans="1:6" ht="10.5">
      <c r="A20" s="164"/>
      <c r="E20" s="164"/>
      <c r="F20" s="165"/>
    </row>
    <row r="21" spans="1:6" ht="10.5">
      <c r="A21" s="164"/>
      <c r="F21" s="164"/>
    </row>
    <row r="22" spans="1:6" ht="10.5">
      <c r="A22" s="164"/>
      <c r="B22" s="164"/>
      <c r="F22" s="164"/>
    </row>
    <row r="23" spans="1:3" ht="10.5">
      <c r="A23" s="164"/>
      <c r="B23" s="164"/>
      <c r="C23" s="164"/>
    </row>
    <row r="24" ht="10.5">
      <c r="A24" s="164"/>
    </row>
    <row r="25" spans="1:6" ht="10.5">
      <c r="A25" s="164"/>
      <c r="F25" s="141"/>
    </row>
    <row r="29" ht="10.5">
      <c r="F29" s="164"/>
    </row>
  </sheetData>
  <sheetProtection sheet="1" objects="1" scenarios="1"/>
  <mergeCells count="6">
    <mergeCell ref="B16:C16"/>
    <mergeCell ref="B18:C18"/>
    <mergeCell ref="B5:C5"/>
    <mergeCell ref="B10:B12"/>
    <mergeCell ref="B14:B15"/>
    <mergeCell ref="B9:C9"/>
  </mergeCells>
  <printOptions/>
  <pageMargins left="0.52" right="0.24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FSV UK</cp:lastModifiedBy>
  <cp:lastPrinted>2010-03-22T09:42:44Z</cp:lastPrinted>
  <dcterms:created xsi:type="dcterms:W3CDTF">2008-02-20T11:55:45Z</dcterms:created>
  <dcterms:modified xsi:type="dcterms:W3CDTF">2010-03-23T12:57:36Z</dcterms:modified>
  <cp:category/>
  <cp:version/>
  <cp:contentType/>
  <cp:contentStatus/>
</cp:coreProperties>
</file>